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Documents\MLCC Golf League\2025 Mens League\"/>
    </mc:Choice>
  </mc:AlternateContent>
  <xr:revisionPtr revIDLastSave="0" documentId="13_ncr:1_{B7D260D1-60EF-45C8-A4B4-F8FDC80D46F2}" xr6:coauthVersionLast="47" xr6:coauthVersionMax="47" xr10:uidLastSave="{00000000-0000-0000-0000-000000000000}"/>
  <bookViews>
    <workbookView xWindow="-120" yWindow="-120" windowWidth="29040" windowHeight="15720" xr2:uid="{47536B26-8F93-4729-B950-089ED722360E}"/>
  </bookViews>
  <sheets>
    <sheet name="WK2 B9 5.29.25" sheetId="1" r:id="rId1"/>
    <sheet name="HDCPs" sheetId="2" r:id="rId2"/>
  </sheets>
  <externalReferences>
    <externalReference r:id="rId3"/>
  </externalReferences>
  <definedNames>
    <definedName name="_xlnm.Print_Area" localSheetId="0">'WK2 B9 5.29.25'!$A$1:$L$132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3" i="2" l="1"/>
  <c r="D103" i="2"/>
  <c r="I102" i="2"/>
  <c r="D102" i="2"/>
  <c r="B102" i="2"/>
  <c r="L101" i="2"/>
  <c r="J101" i="2"/>
  <c r="D101" i="2"/>
  <c r="I100" i="2"/>
  <c r="D100" i="2"/>
  <c r="B100" i="2"/>
  <c r="I99" i="2"/>
  <c r="L99" i="2"/>
  <c r="D99" i="2"/>
  <c r="B99" i="2"/>
  <c r="I98" i="2"/>
  <c r="L98" i="2"/>
  <c r="J98" i="2"/>
  <c r="D98" i="2"/>
  <c r="B98" i="2"/>
  <c r="I97" i="2"/>
  <c r="D97" i="2"/>
  <c r="B97" i="2"/>
  <c r="I96" i="2"/>
  <c r="L96" i="2"/>
  <c r="J96" i="2"/>
  <c r="D96" i="2"/>
  <c r="B96" i="2"/>
  <c r="J95" i="2"/>
  <c r="I95" i="2"/>
  <c r="B95" i="2"/>
  <c r="J94" i="2"/>
  <c r="D94" i="2"/>
  <c r="I93" i="2"/>
  <c r="J93" i="2"/>
  <c r="D93" i="2"/>
  <c r="B93" i="2"/>
  <c r="I92" i="2"/>
  <c r="L92" i="2"/>
  <c r="J92" i="2"/>
  <c r="D92" i="2"/>
  <c r="B92" i="2"/>
  <c r="J91" i="2"/>
  <c r="I91" i="2"/>
  <c r="B91" i="2"/>
  <c r="I90" i="2"/>
  <c r="L90" i="2"/>
  <c r="D90" i="2"/>
  <c r="B90" i="2"/>
  <c r="I89" i="2"/>
  <c r="L89" i="2"/>
  <c r="J89" i="2"/>
  <c r="D89" i="2"/>
  <c r="B89" i="2"/>
  <c r="J88" i="2"/>
  <c r="D88" i="2"/>
  <c r="I87" i="2"/>
  <c r="D87" i="2"/>
  <c r="B87" i="2"/>
  <c r="I86" i="2"/>
  <c r="D86" i="2"/>
  <c r="B86" i="2"/>
  <c r="I85" i="2"/>
  <c r="L85" i="2"/>
  <c r="D85" i="2"/>
  <c r="B85" i="2"/>
  <c r="I84" i="2"/>
  <c r="D84" i="2"/>
  <c r="B84" i="2"/>
  <c r="I83" i="2"/>
  <c r="L83" i="2"/>
  <c r="D83" i="2"/>
  <c r="B83" i="2"/>
  <c r="I82" i="2"/>
  <c r="L82" i="2"/>
  <c r="J82" i="2"/>
  <c r="D82" i="2"/>
  <c r="B82" i="2"/>
  <c r="J81" i="2"/>
  <c r="I81" i="2"/>
  <c r="D81" i="2"/>
  <c r="B81" i="2"/>
  <c r="I80" i="2"/>
  <c r="D80" i="2"/>
  <c r="B80" i="2"/>
  <c r="I79" i="2"/>
  <c r="D79" i="2"/>
  <c r="B79" i="2"/>
  <c r="I78" i="2"/>
  <c r="D78" i="2"/>
  <c r="B78" i="2"/>
  <c r="I77" i="2"/>
  <c r="L77" i="2"/>
  <c r="D77" i="2"/>
  <c r="B77" i="2"/>
  <c r="I76" i="2"/>
  <c r="D76" i="2"/>
  <c r="B76" i="2"/>
  <c r="I75" i="2"/>
  <c r="L75" i="2"/>
  <c r="D75" i="2"/>
  <c r="B75" i="2"/>
  <c r="I74" i="2"/>
  <c r="L74" i="2"/>
  <c r="J74" i="2"/>
  <c r="D74" i="2"/>
  <c r="B74" i="2"/>
  <c r="J73" i="2"/>
  <c r="I73" i="2"/>
  <c r="D73" i="2"/>
  <c r="B73" i="2"/>
  <c r="I72" i="2"/>
  <c r="D72" i="2"/>
  <c r="B72" i="2"/>
  <c r="J71" i="2"/>
  <c r="I71" i="2"/>
  <c r="B71" i="2"/>
  <c r="I70" i="2"/>
  <c r="D70" i="2"/>
  <c r="B70" i="2"/>
  <c r="I69" i="2"/>
  <c r="L69" i="2"/>
  <c r="J69" i="2"/>
  <c r="D69" i="2"/>
  <c r="B69" i="2"/>
  <c r="I68" i="2"/>
  <c r="L68" i="2"/>
  <c r="D68" i="2"/>
  <c r="B68" i="2"/>
  <c r="I67" i="2"/>
  <c r="D67" i="2"/>
  <c r="B67" i="2"/>
  <c r="I66" i="2"/>
  <c r="L66" i="2"/>
  <c r="D66" i="2"/>
  <c r="B66" i="2"/>
  <c r="I65" i="2"/>
  <c r="D65" i="2"/>
  <c r="B65" i="2"/>
  <c r="I64" i="2"/>
  <c r="D64" i="2"/>
  <c r="B64" i="2"/>
  <c r="I63" i="2"/>
  <c r="D63" i="2"/>
  <c r="B63" i="2"/>
  <c r="I62" i="2"/>
  <c r="D62" i="2"/>
  <c r="B62" i="2"/>
  <c r="I61" i="2"/>
  <c r="D61" i="2"/>
  <c r="B61" i="2"/>
  <c r="J60" i="2"/>
  <c r="I60" i="2"/>
  <c r="B60" i="2"/>
  <c r="I59" i="2"/>
  <c r="D59" i="2"/>
  <c r="B59" i="2"/>
  <c r="I58" i="2"/>
  <c r="L58" i="2"/>
  <c r="D58" i="2"/>
  <c r="B58" i="2"/>
  <c r="I57" i="2"/>
  <c r="D57" i="2"/>
  <c r="B57" i="2"/>
  <c r="I56" i="2"/>
  <c r="L56" i="2"/>
  <c r="D56" i="2"/>
  <c r="B56" i="2"/>
  <c r="I55" i="2"/>
  <c r="L55" i="2"/>
  <c r="D55" i="2"/>
  <c r="B55" i="2"/>
  <c r="I54" i="2"/>
  <c r="L54" i="2"/>
  <c r="D54" i="2"/>
  <c r="B54" i="2"/>
  <c r="I53" i="2"/>
  <c r="J53" i="2"/>
  <c r="D53" i="2"/>
  <c r="B53" i="2"/>
  <c r="I52" i="2"/>
  <c r="L52" i="2"/>
  <c r="D52" i="2"/>
  <c r="B52" i="2"/>
  <c r="J51" i="2"/>
  <c r="I51" i="2"/>
  <c r="L51" i="2"/>
  <c r="D51" i="2"/>
  <c r="B51" i="2"/>
  <c r="I50" i="2"/>
  <c r="L50" i="2"/>
  <c r="D50" i="2"/>
  <c r="B50" i="2"/>
  <c r="I49" i="2"/>
  <c r="L49" i="2"/>
  <c r="D49" i="2"/>
  <c r="B49" i="2"/>
  <c r="D48" i="2"/>
  <c r="I47" i="2"/>
  <c r="L47" i="2"/>
  <c r="D47" i="2"/>
  <c r="B47" i="2"/>
  <c r="I46" i="2"/>
  <c r="J46" i="2"/>
  <c r="D46" i="2"/>
  <c r="B46" i="2"/>
  <c r="I45" i="2"/>
  <c r="L45" i="2"/>
  <c r="D45" i="2"/>
  <c r="B45" i="2"/>
  <c r="J44" i="2"/>
  <c r="D44" i="2"/>
  <c r="I43" i="2"/>
  <c r="L43" i="2"/>
  <c r="D43" i="2"/>
  <c r="B43" i="2"/>
  <c r="I42" i="2"/>
  <c r="D42" i="2"/>
  <c r="B42" i="2"/>
  <c r="I41" i="2"/>
  <c r="D41" i="2"/>
  <c r="B41" i="2"/>
  <c r="I40" i="2"/>
  <c r="D40" i="2"/>
  <c r="I39" i="2"/>
  <c r="J39" i="2" s="1"/>
  <c r="D39" i="2"/>
  <c r="B39" i="2"/>
  <c r="I38" i="2"/>
  <c r="J38" i="2"/>
  <c r="D38" i="2"/>
  <c r="B38" i="2"/>
  <c r="I37" i="2"/>
  <c r="D37" i="2"/>
  <c r="B37" i="2"/>
  <c r="I36" i="2"/>
  <c r="D36" i="2"/>
  <c r="B36" i="2"/>
  <c r="I35" i="2"/>
  <c r="L35" i="2"/>
  <c r="D35" i="2"/>
  <c r="B35" i="2"/>
  <c r="I34" i="2"/>
  <c r="L34" i="2"/>
  <c r="D34" i="2"/>
  <c r="B34" i="2"/>
  <c r="I33" i="2"/>
  <c r="D33" i="2"/>
  <c r="B33" i="2"/>
  <c r="I32" i="2"/>
  <c r="D32" i="2"/>
  <c r="I31" i="2"/>
  <c r="L31" i="2"/>
  <c r="D31" i="2"/>
  <c r="B31" i="2"/>
  <c r="I30" i="2"/>
  <c r="D30" i="2"/>
  <c r="B30" i="2"/>
  <c r="I29" i="2"/>
  <c r="D29" i="2"/>
  <c r="B29" i="2"/>
  <c r="I28" i="2"/>
  <c r="L28" i="2"/>
  <c r="D28" i="2"/>
  <c r="B28" i="2"/>
  <c r="J27" i="2"/>
  <c r="I27" i="2"/>
  <c r="D27" i="2"/>
  <c r="B27" i="2"/>
  <c r="J26" i="2"/>
  <c r="I26" i="2"/>
  <c r="D26" i="2"/>
  <c r="B26" i="2"/>
  <c r="L25" i="2"/>
  <c r="I25" i="2"/>
  <c r="D25" i="2"/>
  <c r="J24" i="2"/>
  <c r="I24" i="2"/>
  <c r="D24" i="2"/>
  <c r="B24" i="2"/>
  <c r="I23" i="2"/>
  <c r="J23" i="2" s="1"/>
  <c r="D23" i="2"/>
  <c r="B23" i="2"/>
  <c r="I22" i="2"/>
  <c r="D22" i="2"/>
  <c r="B22" i="2"/>
  <c r="I21" i="2"/>
  <c r="L21" i="2"/>
  <c r="D21" i="2"/>
  <c r="B21" i="2"/>
  <c r="I20" i="2"/>
  <c r="D20" i="2"/>
  <c r="B20" i="2"/>
  <c r="I19" i="2"/>
  <c r="J19" i="2"/>
  <c r="D19" i="2"/>
  <c r="B19" i="2"/>
  <c r="I18" i="2"/>
  <c r="L18" i="2"/>
  <c r="D18" i="2"/>
  <c r="B18" i="2"/>
  <c r="I17" i="2"/>
  <c r="L17" i="2"/>
  <c r="J17" i="2"/>
  <c r="D17" i="2"/>
  <c r="B17" i="2"/>
  <c r="I16" i="2"/>
  <c r="L16" i="2"/>
  <c r="D16" i="2"/>
  <c r="B16" i="2"/>
  <c r="I15" i="2"/>
  <c r="L15" i="2"/>
  <c r="D15" i="2"/>
  <c r="B15" i="2"/>
  <c r="I14" i="2"/>
  <c r="L14" i="2"/>
  <c r="J14" i="2"/>
  <c r="D14" i="2"/>
  <c r="B14" i="2"/>
  <c r="I13" i="2"/>
  <c r="L13" i="2"/>
  <c r="D13" i="2"/>
  <c r="B13" i="2"/>
  <c r="I12" i="2"/>
  <c r="L12" i="2"/>
  <c r="J12" i="2"/>
  <c r="D12" i="2"/>
  <c r="B12" i="2"/>
  <c r="J11" i="2"/>
  <c r="I11" i="2"/>
  <c r="D11" i="2"/>
  <c r="I10" i="2"/>
  <c r="L10" i="2"/>
  <c r="D10" i="2"/>
  <c r="B10" i="2"/>
  <c r="I9" i="2"/>
  <c r="L9" i="2"/>
  <c r="J9" i="2"/>
  <c r="D9" i="2"/>
  <c r="B9" i="2"/>
  <c r="I8" i="2"/>
  <c r="L8" i="2"/>
  <c r="D8" i="2"/>
  <c r="B8" i="2"/>
  <c r="J7" i="2"/>
  <c r="D7" i="2"/>
  <c r="I6" i="2"/>
  <c r="D6" i="2"/>
  <c r="B6" i="2"/>
  <c r="I5" i="2"/>
  <c r="D5" i="2"/>
  <c r="B5" i="2"/>
  <c r="I4" i="2"/>
  <c r="L4" i="2"/>
  <c r="D4" i="2"/>
  <c r="B4" i="2"/>
  <c r="J3" i="2"/>
  <c r="I3" i="2"/>
  <c r="D3" i="2"/>
  <c r="B3" i="2"/>
  <c r="P119" i="1"/>
  <c r="P120" i="1" s="1"/>
  <c r="P118" i="1"/>
  <c r="X113" i="1"/>
  <c r="W113" i="1"/>
  <c r="V113" i="1"/>
  <c r="U113" i="1"/>
  <c r="T113" i="1"/>
  <c r="S113" i="1"/>
  <c r="R113" i="1"/>
  <c r="Q113" i="1"/>
  <c r="P113" i="1"/>
  <c r="X112" i="1"/>
  <c r="W112" i="1"/>
  <c r="V112" i="1"/>
  <c r="U112" i="1"/>
  <c r="T112" i="1"/>
  <c r="S112" i="1"/>
  <c r="R112" i="1"/>
  <c r="Q112" i="1"/>
  <c r="P112" i="1"/>
  <c r="X111" i="1"/>
  <c r="W111" i="1"/>
  <c r="V111" i="1"/>
  <c r="U111" i="1"/>
  <c r="T111" i="1"/>
  <c r="S111" i="1"/>
  <c r="R111" i="1"/>
  <c r="Q111" i="1"/>
  <c r="P111" i="1"/>
  <c r="X110" i="1"/>
  <c r="W110" i="1"/>
  <c r="V110" i="1"/>
  <c r="U110" i="1"/>
  <c r="T110" i="1"/>
  <c r="S110" i="1"/>
  <c r="R110" i="1"/>
  <c r="Q110" i="1"/>
  <c r="P110" i="1"/>
  <c r="X108" i="1"/>
  <c r="X109" i="1" s="1"/>
  <c r="W108" i="1"/>
  <c r="W109" i="1" s="1"/>
  <c r="V108" i="1"/>
  <c r="V109" i="1" s="1"/>
  <c r="U108" i="1"/>
  <c r="U109" i="1" s="1"/>
  <c r="T108" i="1"/>
  <c r="T109" i="1" s="1"/>
  <c r="S108" i="1"/>
  <c r="S109" i="1" s="1"/>
  <c r="R108" i="1"/>
  <c r="R109" i="1" s="1"/>
  <c r="Q108" i="1"/>
  <c r="Q109" i="1" s="1"/>
  <c r="P108" i="1"/>
  <c r="P109" i="1" s="1"/>
  <c r="AA104" i="1"/>
  <c r="E28" i="1" s="1"/>
  <c r="Y104" i="1"/>
  <c r="O104" i="1"/>
  <c r="AA103" i="1"/>
  <c r="E75" i="1" s="1"/>
  <c r="Y103" i="1"/>
  <c r="O103" i="1"/>
  <c r="Y102" i="1"/>
  <c r="C70" i="1" s="1"/>
  <c r="O102" i="1"/>
  <c r="Y101" i="1"/>
  <c r="G73" i="1" s="1"/>
  <c r="O101" i="1"/>
  <c r="AA100" i="1"/>
  <c r="Y100" i="1"/>
  <c r="C14" i="1" s="1"/>
  <c r="O100" i="1"/>
  <c r="Y99" i="1"/>
  <c r="O99" i="1"/>
  <c r="Y98" i="1"/>
  <c r="C11" i="1" s="1"/>
  <c r="O98" i="1"/>
  <c r="Y97" i="1"/>
  <c r="O97" i="1"/>
  <c r="Y96" i="1"/>
  <c r="G70" i="1" s="1"/>
  <c r="O96" i="1"/>
  <c r="Y95" i="1"/>
  <c r="O95" i="1"/>
  <c r="AA94" i="1"/>
  <c r="I43" i="1" s="1"/>
  <c r="Y94" i="1"/>
  <c r="G43" i="1" s="1"/>
  <c r="O94" i="1"/>
  <c r="Y93" i="1"/>
  <c r="O93" i="1"/>
  <c r="Y92" i="1"/>
  <c r="G54" i="1" s="1"/>
  <c r="O92" i="1"/>
  <c r="Y91" i="1"/>
  <c r="C12" i="1" s="1"/>
  <c r="O91" i="1"/>
  <c r="Y90" i="1"/>
  <c r="O90" i="1"/>
  <c r="Y89" i="1"/>
  <c r="O89" i="1"/>
  <c r="Y88" i="1"/>
  <c r="C54" i="1" s="1"/>
  <c r="O88" i="1"/>
  <c r="Y87" i="1"/>
  <c r="O87" i="1"/>
  <c r="Y86" i="1"/>
  <c r="O86" i="1"/>
  <c r="Y85" i="1"/>
  <c r="O85" i="1"/>
  <c r="Y84" i="1"/>
  <c r="C40" i="1" s="1"/>
  <c r="O84" i="1"/>
  <c r="AA83" i="1"/>
  <c r="I45" i="1" s="1"/>
  <c r="Y83" i="1"/>
  <c r="G45" i="1" s="1"/>
  <c r="O83" i="1"/>
  <c r="Y82" i="1"/>
  <c r="C25" i="1" s="1"/>
  <c r="O82" i="1"/>
  <c r="Y81" i="1"/>
  <c r="O81" i="1"/>
  <c r="Y80" i="1"/>
  <c r="C39" i="1" s="1"/>
  <c r="O80" i="1"/>
  <c r="Y79" i="1"/>
  <c r="C55" i="1" s="1"/>
  <c r="O79" i="1"/>
  <c r="Y78" i="1"/>
  <c r="O78" i="1"/>
  <c r="AA77" i="1"/>
  <c r="E60" i="1" s="1"/>
  <c r="Y77" i="1"/>
  <c r="C60" i="1" s="1"/>
  <c r="O77" i="1"/>
  <c r="Y76" i="1"/>
  <c r="O76" i="1"/>
  <c r="AA75" i="1"/>
  <c r="I44" i="1" s="1"/>
  <c r="Y75" i="1"/>
  <c r="G44" i="1" s="1"/>
  <c r="O75" i="1"/>
  <c r="C75" i="1"/>
  <c r="AA74" i="1"/>
  <c r="Y74" i="1"/>
  <c r="O74" i="1"/>
  <c r="Y73" i="1"/>
  <c r="G53" i="1" s="1"/>
  <c r="O73" i="1"/>
  <c r="Y72" i="1"/>
  <c r="C71" i="1" s="1"/>
  <c r="O72" i="1"/>
  <c r="AA71" i="1"/>
  <c r="Y71" i="1"/>
  <c r="C57" i="1" s="1"/>
  <c r="O71" i="1"/>
  <c r="Y70" i="1"/>
  <c r="G69" i="1" s="1"/>
  <c r="O70" i="1"/>
  <c r="Y69" i="1"/>
  <c r="C8" i="1" s="1"/>
  <c r="O69" i="1"/>
  <c r="Y68" i="1"/>
  <c r="C69" i="1" s="1"/>
  <c r="O68" i="1"/>
  <c r="AA67" i="1"/>
  <c r="I42" i="1" s="1"/>
  <c r="Y67" i="1"/>
  <c r="G42" i="1" s="1"/>
  <c r="O67" i="1"/>
  <c r="Y66" i="1"/>
  <c r="G26" i="1" s="1"/>
  <c r="O66" i="1"/>
  <c r="Y65" i="1"/>
  <c r="C36" i="1" s="1"/>
  <c r="O65" i="1"/>
  <c r="Y64" i="1"/>
  <c r="O64" i="1"/>
  <c r="Y63" i="1"/>
  <c r="G72" i="1" s="1"/>
  <c r="O63" i="1"/>
  <c r="AA62" i="1"/>
  <c r="E58" i="1" s="1"/>
  <c r="Y62" i="1"/>
  <c r="C58" i="1" s="1"/>
  <c r="O62" i="1"/>
  <c r="Y61" i="1"/>
  <c r="C73" i="1" s="1"/>
  <c r="O61" i="1"/>
  <c r="AA60" i="1"/>
  <c r="E27" i="1" s="1"/>
  <c r="Y60" i="1"/>
  <c r="O60" i="1"/>
  <c r="Y59" i="1"/>
  <c r="G20" i="1" s="1"/>
  <c r="O59" i="1"/>
  <c r="Y58" i="1"/>
  <c r="G51" i="1" s="1"/>
  <c r="O58" i="1"/>
  <c r="G58" i="1"/>
  <c r="Y57" i="1"/>
  <c r="C74" i="1" s="1"/>
  <c r="O57" i="1"/>
  <c r="E57" i="1"/>
  <c r="AA56" i="1"/>
  <c r="E45" i="1" s="1"/>
  <c r="Y56" i="1"/>
  <c r="C45" i="1" s="1"/>
  <c r="O56" i="1"/>
  <c r="Y55" i="1"/>
  <c r="C66" i="1" s="1"/>
  <c r="O55" i="1"/>
  <c r="Y54" i="1"/>
  <c r="O54" i="1"/>
  <c r="Y53" i="1"/>
  <c r="C68" i="1" s="1"/>
  <c r="O53" i="1"/>
  <c r="Y52" i="1"/>
  <c r="O52" i="1"/>
  <c r="Y51" i="1"/>
  <c r="G71" i="1" s="1"/>
  <c r="O51" i="1"/>
  <c r="AA50" i="1"/>
  <c r="I29" i="1" s="1"/>
  <c r="Y50" i="1"/>
  <c r="G29" i="1" s="1"/>
  <c r="O50" i="1"/>
  <c r="Y49" i="1"/>
  <c r="O49" i="1"/>
  <c r="AA48" i="1"/>
  <c r="I74" i="1" s="1"/>
  <c r="Y48" i="1"/>
  <c r="G74" i="1" s="1"/>
  <c r="O48" i="1"/>
  <c r="Y47" i="1"/>
  <c r="C7" i="1" s="1"/>
  <c r="O47" i="1"/>
  <c r="Y46" i="1"/>
  <c r="C20" i="1" s="1"/>
  <c r="O46" i="1"/>
  <c r="AA45" i="1"/>
  <c r="I41" i="1" s="1"/>
  <c r="Y45" i="1"/>
  <c r="G41" i="1" s="1"/>
  <c r="O45" i="1"/>
  <c r="AA44" i="1"/>
  <c r="I30" i="1" s="1"/>
  <c r="Y44" i="1"/>
  <c r="G30" i="1" s="1"/>
  <c r="O44" i="1"/>
  <c r="AA43" i="1"/>
  <c r="I59" i="1" s="1"/>
  <c r="Y43" i="1"/>
  <c r="G59" i="1" s="1"/>
  <c r="O43" i="1"/>
  <c r="Y42" i="1"/>
  <c r="C67" i="1" s="1"/>
  <c r="O42" i="1"/>
  <c r="Z41" i="1"/>
  <c r="H14" i="1" s="1"/>
  <c r="AA41" i="1"/>
  <c r="I14" i="1" s="1"/>
  <c r="Y41" i="1"/>
  <c r="G14" i="1" s="1"/>
  <c r="O41" i="1"/>
  <c r="Y40" i="1"/>
  <c r="O40" i="1"/>
  <c r="G40" i="1"/>
  <c r="Y39" i="1"/>
  <c r="G22" i="1" s="1"/>
  <c r="O39" i="1"/>
  <c r="Y38" i="1"/>
  <c r="G52" i="1" s="1"/>
  <c r="O38" i="1"/>
  <c r="G38" i="1"/>
  <c r="Y37" i="1"/>
  <c r="C22" i="1" s="1"/>
  <c r="O37" i="1"/>
  <c r="G37" i="1"/>
  <c r="Y36" i="1"/>
  <c r="G5" i="1" s="1"/>
  <c r="O36" i="1"/>
  <c r="Y35" i="1"/>
  <c r="O35" i="1"/>
  <c r="Y34" i="1"/>
  <c r="G68" i="1" s="1"/>
  <c r="O34" i="1"/>
  <c r="Z33" i="1"/>
  <c r="D44" i="1" s="1"/>
  <c r="AA33" i="1"/>
  <c r="E44" i="1" s="1"/>
  <c r="Y33" i="1"/>
  <c r="C44" i="1" s="1"/>
  <c r="O33" i="1"/>
  <c r="Y32" i="1"/>
  <c r="G57" i="1" s="1"/>
  <c r="O32" i="1"/>
  <c r="Y31" i="1"/>
  <c r="G56" i="1" s="1"/>
  <c r="O31" i="1"/>
  <c r="AA30" i="1"/>
  <c r="Y30" i="1"/>
  <c r="O30" i="1"/>
  <c r="Y29" i="1"/>
  <c r="O29" i="1"/>
  <c r="Y28" i="1"/>
  <c r="O28" i="1"/>
  <c r="C28" i="1"/>
  <c r="Y27" i="1"/>
  <c r="G12" i="1" s="1"/>
  <c r="O27" i="1"/>
  <c r="G27" i="1"/>
  <c r="C27" i="1"/>
  <c r="Z26" i="1"/>
  <c r="H60" i="1" s="1"/>
  <c r="AA26" i="1"/>
  <c r="I60" i="1" s="1"/>
  <c r="Y26" i="1"/>
  <c r="G60" i="1" s="1"/>
  <c r="O26" i="1"/>
  <c r="Y25" i="1"/>
  <c r="C21" i="1" s="1"/>
  <c r="O25" i="1"/>
  <c r="G25" i="1"/>
  <c r="AA24" i="1"/>
  <c r="E59" i="1" s="1"/>
  <c r="Y24" i="1"/>
  <c r="C59" i="1" s="1"/>
  <c r="O24" i="1"/>
  <c r="G24" i="1"/>
  <c r="Y23" i="1"/>
  <c r="C52" i="1" s="1"/>
  <c r="O23" i="1"/>
  <c r="G23" i="1"/>
  <c r="C23" i="1"/>
  <c r="Y22" i="1"/>
  <c r="O22" i="1"/>
  <c r="Y21" i="1"/>
  <c r="C9" i="1" s="1"/>
  <c r="O21" i="1"/>
  <c r="G21" i="1"/>
  <c r="Y20" i="1"/>
  <c r="G39" i="1" s="1"/>
  <c r="O20" i="1"/>
  <c r="Y19" i="1"/>
  <c r="C38" i="1" s="1"/>
  <c r="O19" i="1"/>
  <c r="Y18" i="1"/>
  <c r="C56" i="1" s="1"/>
  <c r="O18" i="1"/>
  <c r="Y17" i="1"/>
  <c r="O17" i="1"/>
  <c r="Y16" i="1"/>
  <c r="G10" i="1" s="1"/>
  <c r="O16" i="1"/>
  <c r="Y15" i="1"/>
  <c r="O15" i="1"/>
  <c r="AA14" i="1"/>
  <c r="E26" i="1" s="1"/>
  <c r="Y14" i="1"/>
  <c r="C26" i="1" s="1"/>
  <c r="O14" i="1"/>
  <c r="E14" i="1"/>
  <c r="Y13" i="1"/>
  <c r="C72" i="1" s="1"/>
  <c r="O13" i="1"/>
  <c r="G13" i="1"/>
  <c r="E13" i="1"/>
  <c r="C13" i="1"/>
  <c r="Y12" i="1"/>
  <c r="O12" i="1"/>
  <c r="Y11" i="1"/>
  <c r="C43" i="1" s="1"/>
  <c r="O11" i="1"/>
  <c r="AA10" i="1"/>
  <c r="I75" i="1" s="1"/>
  <c r="Y10" i="1"/>
  <c r="G75" i="1" s="1"/>
  <c r="O10" i="1"/>
  <c r="Y9" i="1"/>
  <c r="G28" i="1" s="1"/>
  <c r="O9" i="1"/>
  <c r="G9" i="1"/>
  <c r="Y8" i="1"/>
  <c r="G67" i="1" s="1"/>
  <c r="O8" i="1"/>
  <c r="G8" i="1"/>
  <c r="Y7" i="1"/>
  <c r="C41" i="1" s="1"/>
  <c r="O7" i="1"/>
  <c r="G7" i="1"/>
  <c r="Y6" i="1"/>
  <c r="O6" i="1"/>
  <c r="Y5" i="1"/>
  <c r="C42" i="1" s="1"/>
  <c r="O5" i="1"/>
  <c r="C5" i="1"/>
  <c r="Y4" i="1"/>
  <c r="O4" i="1"/>
  <c r="L37" i="2" l="1"/>
  <c r="L39" i="2"/>
  <c r="L61" i="2"/>
  <c r="L91" i="2"/>
  <c r="L11" i="2"/>
  <c r="L64" i="2"/>
  <c r="L23" i="2"/>
  <c r="L30" i="2"/>
  <c r="K30" i="2" s="1"/>
  <c r="L95" i="2"/>
  <c r="L20" i="2"/>
  <c r="K20" i="2" s="1"/>
  <c r="L27" i="2"/>
  <c r="L60" i="2"/>
  <c r="L59" i="2"/>
  <c r="K59" i="2" s="1"/>
  <c r="K89" i="2"/>
  <c r="K4" i="2"/>
  <c r="L7" i="2"/>
  <c r="K12" i="2"/>
  <c r="K14" i="2"/>
  <c r="K17" i="2"/>
  <c r="K35" i="2"/>
  <c r="J5" i="2"/>
  <c r="J10" i="2"/>
  <c r="K21" i="2"/>
  <c r="K27" i="2"/>
  <c r="L3" i="2"/>
  <c r="J13" i="2"/>
  <c r="K15" i="2"/>
  <c r="J18" i="2"/>
  <c r="J20" i="2"/>
  <c r="K39" i="2"/>
  <c r="L6" i="2"/>
  <c r="K9" i="2"/>
  <c r="K13" i="2"/>
  <c r="K18" i="2"/>
  <c r="J29" i="2"/>
  <c r="J8" i="2"/>
  <c r="L5" i="2"/>
  <c r="J6" i="2"/>
  <c r="K11" i="2"/>
  <c r="J4" i="2"/>
  <c r="K8" i="2"/>
  <c r="K10" i="2"/>
  <c r="J16" i="2"/>
  <c r="I7" i="2"/>
  <c r="L19" i="2"/>
  <c r="L24" i="2"/>
  <c r="L33" i="2"/>
  <c r="J34" i="2"/>
  <c r="L36" i="2"/>
  <c r="L41" i="2"/>
  <c r="L44" i="2"/>
  <c r="K50" i="2"/>
  <c r="K54" i="2"/>
  <c r="J30" i="2"/>
  <c r="J41" i="2"/>
  <c r="J42" i="2"/>
  <c r="J47" i="2"/>
  <c r="K51" i="2"/>
  <c r="J54" i="2"/>
  <c r="K34" i="2"/>
  <c r="K64" i="2"/>
  <c r="K31" i="2"/>
  <c r="J21" i="2"/>
  <c r="L22" i="2"/>
  <c r="L29" i="2"/>
  <c r="J33" i="2"/>
  <c r="J58" i="2"/>
  <c r="J31" i="2"/>
  <c r="L32" i="2"/>
  <c r="K60" i="2"/>
  <c r="L26" i="2"/>
  <c r="J36" i="2"/>
  <c r="L42" i="2"/>
  <c r="J45" i="2"/>
  <c r="L46" i="2"/>
  <c r="J49" i="2"/>
  <c r="J52" i="2"/>
  <c r="L53" i="2"/>
  <c r="K74" i="2"/>
  <c r="J90" i="2"/>
  <c r="L38" i="2"/>
  <c r="L40" i="2"/>
  <c r="K49" i="2"/>
  <c r="K61" i="2"/>
  <c r="J65" i="2"/>
  <c r="J22" i="2"/>
  <c r="J35" i="2"/>
  <c r="K43" i="2"/>
  <c r="K45" i="2"/>
  <c r="L48" i="2"/>
  <c r="J48" i="2"/>
  <c r="K52" i="2"/>
  <c r="K55" i="2"/>
  <c r="K56" i="2"/>
  <c r="J57" i="2"/>
  <c r="K98" i="2"/>
  <c r="K75" i="2"/>
  <c r="L76" i="2"/>
  <c r="K83" i="2"/>
  <c r="L84" i="2"/>
  <c r="K96" i="2"/>
  <c r="L57" i="2"/>
  <c r="J67" i="2"/>
  <c r="K68" i="2"/>
  <c r="K77" i="2"/>
  <c r="L78" i="2"/>
  <c r="J79" i="2"/>
  <c r="J87" i="2"/>
  <c r="K91" i="2"/>
  <c r="L93" i="2"/>
  <c r="L94" i="2"/>
  <c r="L100" i="2"/>
  <c r="J50" i="2"/>
  <c r="J63" i="2"/>
  <c r="J68" i="2"/>
  <c r="L79" i="2"/>
  <c r="L86" i="2"/>
  <c r="L87" i="2"/>
  <c r="L88" i="2"/>
  <c r="L102" i="2"/>
  <c r="L103" i="2"/>
  <c r="J55" i="2"/>
  <c r="L70" i="2"/>
  <c r="L72" i="2"/>
  <c r="J76" i="2"/>
  <c r="L80" i="2"/>
  <c r="K82" i="2"/>
  <c r="J84" i="2"/>
  <c r="J100" i="2"/>
  <c r="J59" i="2"/>
  <c r="J66" i="2"/>
  <c r="J77" i="2"/>
  <c r="J78" i="2"/>
  <c r="J85" i="2"/>
  <c r="J86" i="2"/>
  <c r="K90" i="2"/>
  <c r="K92" i="2"/>
  <c r="L62" i="2"/>
  <c r="J64" i="2"/>
  <c r="L65" i="2"/>
  <c r="K66" i="2"/>
  <c r="K95" i="2"/>
  <c r="L97" i="2"/>
  <c r="K101" i="2"/>
  <c r="J61" i="2"/>
  <c r="L63" i="2"/>
  <c r="L67" i="2"/>
  <c r="K69" i="2"/>
  <c r="J72" i="2"/>
  <c r="L73" i="2"/>
  <c r="J80" i="2"/>
  <c r="L81" i="2"/>
  <c r="L71" i="2"/>
  <c r="I88" i="2"/>
  <c r="J62" i="2"/>
  <c r="J70" i="2"/>
  <c r="J75" i="2"/>
  <c r="J83" i="2"/>
  <c r="J97" i="2"/>
  <c r="J102" i="2"/>
  <c r="I101" i="2"/>
  <c r="G55" i="1"/>
  <c r="G66" i="1"/>
  <c r="P114" i="1"/>
  <c r="P116" i="1"/>
  <c r="P115" i="1"/>
  <c r="G36" i="1"/>
  <c r="C6" i="1"/>
  <c r="C24" i="1"/>
  <c r="P117" i="1"/>
  <c r="G6" i="1"/>
  <c r="C10" i="1"/>
  <c r="C37" i="1"/>
  <c r="C51" i="1"/>
  <c r="C53" i="1"/>
  <c r="G11" i="1"/>
  <c r="Y108" i="1"/>
  <c r="K65" i="2" l="1"/>
  <c r="K29" i="2"/>
  <c r="K47" i="2"/>
  <c r="K5" i="2"/>
  <c r="J15" i="2"/>
  <c r="K62" i="2"/>
  <c r="K86" i="2"/>
  <c r="K78" i="2"/>
  <c r="K28" i="2"/>
  <c r="K57" i="2"/>
  <c r="K87" i="2"/>
  <c r="K100" i="2"/>
  <c r="K71" i="2"/>
  <c r="K67" i="2"/>
  <c r="J99" i="2"/>
  <c r="K72" i="2"/>
  <c r="K79" i="2"/>
  <c r="K93" i="2"/>
  <c r="K85" i="2"/>
  <c r="J43" i="2"/>
  <c r="K46" i="2"/>
  <c r="K22" i="2"/>
  <c r="K41" i="2"/>
  <c r="K58" i="2"/>
  <c r="K80" i="2"/>
  <c r="K88" i="2"/>
  <c r="K19" i="2"/>
  <c r="K63" i="2"/>
  <c r="K70" i="2"/>
  <c r="K84" i="2"/>
  <c r="K36" i="2"/>
  <c r="K7" i="2"/>
  <c r="K81" i="2"/>
  <c r="K42" i="2"/>
  <c r="K26" i="2"/>
  <c r="J56" i="2"/>
  <c r="K3" i="2"/>
  <c r="K97" i="2"/>
  <c r="K99" i="2"/>
  <c r="K76" i="2"/>
  <c r="K38" i="2"/>
  <c r="K53" i="2"/>
  <c r="J28" i="2"/>
  <c r="K33" i="2"/>
  <c r="K37" i="2"/>
  <c r="K16" i="2"/>
  <c r="K73" i="2"/>
  <c r="K102" i="2"/>
  <c r="J37" i="2"/>
  <c r="K24" i="2"/>
  <c r="K6" i="2"/>
  <c r="Q115" i="1"/>
  <c r="Q116" i="1"/>
  <c r="Q117" i="1"/>
  <c r="Q114" i="1"/>
  <c r="Z45" i="1"/>
  <c r="H41" i="1" s="1"/>
  <c r="Z104" i="1" l="1"/>
  <c r="D28" i="1" s="1"/>
  <c r="R117" i="1"/>
  <c r="Z96" i="1" l="1"/>
  <c r="Z95" i="1"/>
  <c r="Z102" i="1"/>
  <c r="Z92" i="1"/>
  <c r="D70" i="1" l="1"/>
  <c r="AA102" i="1"/>
  <c r="E70" i="1" s="1"/>
  <c r="AA95" i="1"/>
  <c r="I24" i="1" s="1"/>
  <c r="H24" i="1"/>
  <c r="H55" i="1"/>
  <c r="H54" i="1"/>
  <c r="AA92" i="1"/>
  <c r="AA96" i="1"/>
  <c r="I70" i="1" s="1"/>
  <c r="H70" i="1"/>
  <c r="I55" i="1" l="1"/>
  <c r="I54" i="1"/>
  <c r="Z83" i="1"/>
  <c r="H45" i="1" s="1"/>
  <c r="Z70" i="1" l="1"/>
  <c r="Z44" i="1"/>
  <c r="H30" i="1" s="1"/>
  <c r="Z86" i="1"/>
  <c r="Z81" i="1"/>
  <c r="H37" i="1" l="1"/>
  <c r="AA81" i="1"/>
  <c r="I37" i="1" s="1"/>
  <c r="D51" i="1"/>
  <c r="AA86" i="1"/>
  <c r="E51" i="1" s="1"/>
  <c r="AA70" i="1"/>
  <c r="I69" i="1" s="1"/>
  <c r="H69" i="1"/>
  <c r="Z7" i="1"/>
  <c r="Z6" i="1"/>
  <c r="AA6" i="1" s="1"/>
  <c r="Z88" i="1"/>
  <c r="Z56" i="1"/>
  <c r="D45" i="1" s="1"/>
  <c r="Z98" i="1"/>
  <c r="AA88" i="1" l="1"/>
  <c r="E54" i="1" s="1"/>
  <c r="D54" i="1"/>
  <c r="Z31" i="1"/>
  <c r="D41" i="1"/>
  <c r="AA7" i="1"/>
  <c r="E41" i="1" s="1"/>
  <c r="D11" i="1"/>
  <c r="AA98" i="1"/>
  <c r="E11" i="1" s="1"/>
  <c r="Z99" i="1"/>
  <c r="H56" i="1" l="1"/>
  <c r="AA31" i="1"/>
  <c r="I56" i="1" s="1"/>
  <c r="H23" i="1"/>
  <c r="AA99" i="1"/>
  <c r="I23" i="1" s="1"/>
  <c r="Z62" i="1"/>
  <c r="D58" i="1" s="1"/>
  <c r="Z89" i="1" l="1"/>
  <c r="D10" i="1" l="1"/>
  <c r="AA89" i="1"/>
  <c r="E10" i="1" s="1"/>
  <c r="Z48" i="1" l="1"/>
  <c r="H74" i="1" s="1"/>
  <c r="Z34" i="1"/>
  <c r="AA34" i="1" l="1"/>
  <c r="I68" i="1" s="1"/>
  <c r="H68" i="1"/>
  <c r="Z4" i="1"/>
  <c r="Z8" i="1"/>
  <c r="Z61" i="1"/>
  <c r="Z12" i="1"/>
  <c r="Z72" i="1"/>
  <c r="Z25" i="1"/>
  <c r="Z49" i="1" l="1"/>
  <c r="H66" i="1"/>
  <c r="AA4" i="1"/>
  <c r="AA72" i="1"/>
  <c r="E71" i="1" s="1"/>
  <c r="D71" i="1"/>
  <c r="D53" i="1"/>
  <c r="AA12" i="1"/>
  <c r="E53" i="1" s="1"/>
  <c r="H67" i="1"/>
  <c r="AA8" i="1"/>
  <c r="I67" i="1" s="1"/>
  <c r="D21" i="1"/>
  <c r="AA25" i="1"/>
  <c r="E21" i="1" s="1"/>
  <c r="D73" i="1"/>
  <c r="AA61" i="1"/>
  <c r="E73" i="1" s="1"/>
  <c r="I66" i="1" l="1"/>
  <c r="Z97" i="1"/>
  <c r="AA49" i="1"/>
  <c r="I25" i="1" s="1"/>
  <c r="H25" i="1"/>
  <c r="H21" i="1" l="1"/>
  <c r="AA97" i="1"/>
  <c r="I21" i="1" s="1"/>
  <c r="Z74" i="1"/>
  <c r="D13" i="1" s="1"/>
  <c r="Z27" i="1" l="1"/>
  <c r="Z17" i="1"/>
  <c r="Z36" i="1"/>
  <c r="Z19" i="1"/>
  <c r="Z53" i="1"/>
  <c r="Z42" i="1"/>
  <c r="H5" i="1" l="1"/>
  <c r="AA36" i="1"/>
  <c r="I5" i="1" s="1"/>
  <c r="H8" i="1"/>
  <c r="AA17" i="1"/>
  <c r="I8" i="1" s="1"/>
  <c r="AA42" i="1"/>
  <c r="E67" i="1" s="1"/>
  <c r="D67" i="1"/>
  <c r="D68" i="1"/>
  <c r="AA53" i="1"/>
  <c r="E68" i="1" s="1"/>
  <c r="H12" i="1"/>
  <c r="AA27" i="1"/>
  <c r="I12" i="1" s="1"/>
  <c r="D38" i="1"/>
  <c r="AA19" i="1"/>
  <c r="E38" i="1" s="1"/>
  <c r="Z90" i="1" l="1"/>
  <c r="Z40" i="1"/>
  <c r="Z94" i="1"/>
  <c r="H43" i="1" s="1"/>
  <c r="Z14" i="1"/>
  <c r="D26" i="1" s="1"/>
  <c r="Z103" i="1" l="1"/>
  <c r="D75" i="1" s="1"/>
  <c r="Z80" i="1"/>
  <c r="Z79" i="1"/>
  <c r="Z32" i="1"/>
  <c r="Z58" i="1"/>
  <c r="Z13" i="1"/>
  <c r="Z39" i="1"/>
  <c r="Z23" i="1"/>
  <c r="Z51" i="1"/>
  <c r="Z69" i="1"/>
  <c r="Z52" i="1"/>
  <c r="Z57" i="1"/>
  <c r="Z78" i="1"/>
  <c r="Z29" i="1"/>
  <c r="Z21" i="1"/>
  <c r="Z37" i="1"/>
  <c r="Z46" i="1"/>
  <c r="Z59" i="1"/>
  <c r="AA40" i="1"/>
  <c r="E5" i="1" s="1"/>
  <c r="D5" i="1"/>
  <c r="Z55" i="1"/>
  <c r="Z18" i="1"/>
  <c r="Z9" i="1"/>
  <c r="Z63" i="1"/>
  <c r="Z35" i="1"/>
  <c r="Z16" i="1"/>
  <c r="Z22" i="1"/>
  <c r="Z87" i="1"/>
  <c r="Z65" i="1"/>
  <c r="Z10" i="1"/>
  <c r="H75" i="1" s="1"/>
  <c r="D37" i="1"/>
  <c r="AA90" i="1"/>
  <c r="E37" i="1" s="1"/>
  <c r="Z68" i="1"/>
  <c r="Z93" i="1"/>
  <c r="Z75" i="1"/>
  <c r="H44" i="1" s="1"/>
  <c r="Z84" i="1"/>
  <c r="Z91" i="1"/>
  <c r="Z24" i="1"/>
  <c r="D59" i="1" s="1"/>
  <c r="Z76" i="1"/>
  <c r="Z43" i="1"/>
  <c r="H59" i="1" s="1"/>
  <c r="Z82" i="1"/>
  <c r="Z85" i="1"/>
  <c r="Z73" i="1"/>
  <c r="Z77" i="1"/>
  <c r="D60" i="1" s="1"/>
  <c r="Z54" i="1"/>
  <c r="Z15" i="1"/>
  <c r="Z20" i="1"/>
  <c r="Z47" i="1"/>
  <c r="H53" i="1" l="1"/>
  <c r="AA73" i="1"/>
  <c r="I53" i="1" s="1"/>
  <c r="D69" i="1"/>
  <c r="AA68" i="1"/>
  <c r="E69" i="1" s="1"/>
  <c r="AA79" i="1"/>
  <c r="E55" i="1" s="1"/>
  <c r="D55" i="1"/>
  <c r="AA15" i="1"/>
  <c r="I13" i="1" s="1"/>
  <c r="H13" i="1"/>
  <c r="H38" i="1"/>
  <c r="AA76" i="1"/>
  <c r="I38" i="1" s="1"/>
  <c r="D12" i="1"/>
  <c r="AA91" i="1"/>
  <c r="E12" i="1" s="1"/>
  <c r="AA63" i="1"/>
  <c r="I72" i="1" s="1"/>
  <c r="H72" i="1"/>
  <c r="D7" i="1"/>
  <c r="AA47" i="1"/>
  <c r="E7" i="1" s="1"/>
  <c r="D24" i="1"/>
  <c r="AA22" i="1"/>
  <c r="E24" i="1" s="1"/>
  <c r="H28" i="1"/>
  <c r="AA9" i="1"/>
  <c r="I28" i="1" s="1"/>
  <c r="H20" i="1"/>
  <c r="AA59" i="1"/>
  <c r="I20" i="1" s="1"/>
  <c r="D6" i="1"/>
  <c r="AA29" i="1"/>
  <c r="E6" i="1" s="1"/>
  <c r="D8" i="1"/>
  <c r="AA69" i="1"/>
  <c r="E8" i="1" s="1"/>
  <c r="D72" i="1"/>
  <c r="AA13" i="1"/>
  <c r="E72" i="1" s="1"/>
  <c r="AA80" i="1"/>
  <c r="E39" i="1" s="1"/>
  <c r="D39" i="1"/>
  <c r="D9" i="1"/>
  <c r="AA21" i="1"/>
  <c r="E9" i="1" s="1"/>
  <c r="H27" i="1"/>
  <c r="AA85" i="1"/>
  <c r="I27" i="1" s="1"/>
  <c r="H39" i="1"/>
  <c r="AA20" i="1"/>
  <c r="I39" i="1" s="1"/>
  <c r="H9" i="1"/>
  <c r="AA54" i="1"/>
  <c r="I9" i="1" s="1"/>
  <c r="D25" i="1"/>
  <c r="AA82" i="1"/>
  <c r="E25" i="1" s="1"/>
  <c r="AA84" i="1"/>
  <c r="E40" i="1" s="1"/>
  <c r="D40" i="1"/>
  <c r="AA87" i="1"/>
  <c r="E23" i="1" s="1"/>
  <c r="D23" i="1"/>
  <c r="AA52" i="1"/>
  <c r="I40" i="1" s="1"/>
  <c r="H40" i="1"/>
  <c r="AA16" i="1"/>
  <c r="I10" i="1" s="1"/>
  <c r="H10" i="1"/>
  <c r="D56" i="1"/>
  <c r="AA18" i="1"/>
  <c r="E56" i="1" s="1"/>
  <c r="AA46" i="1"/>
  <c r="E20" i="1" s="1"/>
  <c r="D20" i="1"/>
  <c r="H36" i="1"/>
  <c r="AA78" i="1"/>
  <c r="I36" i="1" s="1"/>
  <c r="H71" i="1"/>
  <c r="H76" i="1" s="1"/>
  <c r="AA51" i="1"/>
  <c r="I71" i="1" s="1"/>
  <c r="I76" i="1" s="1"/>
  <c r="I77" i="1" s="1"/>
  <c r="AA58" i="1"/>
  <c r="I51" i="1" s="1"/>
  <c r="H51" i="1"/>
  <c r="Z5" i="1"/>
  <c r="H22" i="1"/>
  <c r="AA39" i="1"/>
  <c r="I22" i="1" s="1"/>
  <c r="H7" i="1"/>
  <c r="AA93" i="1"/>
  <c r="I7" i="1" s="1"/>
  <c r="D36" i="1"/>
  <c r="AA65" i="1"/>
  <c r="E36" i="1" s="1"/>
  <c r="H11" i="1"/>
  <c r="AA35" i="1"/>
  <c r="I11" i="1" s="1"/>
  <c r="D66" i="1"/>
  <c r="D76" i="1" s="1"/>
  <c r="AA55" i="1"/>
  <c r="E66" i="1" s="1"/>
  <c r="E76" i="1" s="1"/>
  <c r="E77" i="1" s="1"/>
  <c r="D22" i="1"/>
  <c r="AA37" i="1"/>
  <c r="E22" i="1" s="1"/>
  <c r="D74" i="1"/>
  <c r="AA57" i="1"/>
  <c r="E74" i="1" s="1"/>
  <c r="D52" i="1"/>
  <c r="AA23" i="1"/>
  <c r="E52" i="1" s="1"/>
  <c r="H57" i="1"/>
  <c r="AA32" i="1"/>
  <c r="I57" i="1" s="1"/>
  <c r="Z30" i="1"/>
  <c r="Z100" i="1"/>
  <c r="D14" i="1" s="1"/>
  <c r="I46" i="1" l="1"/>
  <c r="I47" i="1" s="1"/>
  <c r="E46" i="1"/>
  <c r="E47" i="1" s="1"/>
  <c r="E15" i="1"/>
  <c r="E16" i="1" s="1"/>
  <c r="D15" i="1"/>
  <c r="Z28" i="1"/>
  <c r="D46" i="1"/>
  <c r="H46" i="1"/>
  <c r="I31" i="1"/>
  <c r="I32" i="1" s="1"/>
  <c r="Z64" i="1"/>
  <c r="E61" i="1"/>
  <c r="E62" i="1" s="1"/>
  <c r="D31" i="1"/>
  <c r="H31" i="1"/>
  <c r="Z101" i="1"/>
  <c r="D61" i="1"/>
  <c r="D42" i="1"/>
  <c r="AA5" i="1"/>
  <c r="E31" i="1"/>
  <c r="E32" i="1" s="1"/>
  <c r="E42" i="1" l="1"/>
  <c r="H6" i="1"/>
  <c r="H15" i="1" s="1"/>
  <c r="AA28" i="1"/>
  <c r="I6" i="1" s="1"/>
  <c r="I15" i="1" s="1"/>
  <c r="I16" i="1" s="1"/>
  <c r="H58" i="1"/>
  <c r="AA64" i="1"/>
  <c r="I58" i="1" s="1"/>
  <c r="H73" i="1"/>
  <c r="AA101" i="1"/>
  <c r="I73" i="1" s="1"/>
  <c r="Z66" i="1" l="1"/>
  <c r="Z67" i="1" l="1"/>
  <c r="H42" i="1" s="1"/>
  <c r="H26" i="1"/>
  <c r="AA66" i="1"/>
  <c r="I26" i="1" s="1"/>
  <c r="Z11" i="1" l="1"/>
  <c r="Z60" i="1" l="1"/>
  <c r="D27" i="1" s="1"/>
  <c r="D43" i="1"/>
  <c r="AA11" i="1"/>
  <c r="Z38" i="1" l="1"/>
  <c r="E43" i="1"/>
  <c r="Z71" i="1"/>
  <c r="D57" i="1" s="1"/>
  <c r="AA38" i="1" l="1"/>
  <c r="H52" i="1"/>
  <c r="H61" i="1" s="1"/>
  <c r="Z50" i="1" l="1"/>
  <c r="AB108" i="1"/>
  <c r="I52" i="1"/>
  <c r="I61" i="1" s="1"/>
  <c r="I62" i="1" s="1"/>
  <c r="AA108" i="1"/>
  <c r="AC108" i="1"/>
  <c r="H29" i="1" l="1"/>
  <c r="Z10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
  <commentList>
    <comment ref="M2" authorId="0" shapeId="0" xr:uid="{6C0BF65E-D788-491C-B1AA-6AE477DAAD2B}">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played within last 2 years, will follow Reg HDCP calc</t>
        </r>
      </text>
    </comment>
  </commentList>
</comments>
</file>

<file path=xl/sharedStrings.xml><?xml version="1.0" encoding="utf-8"?>
<sst xmlns="http://schemas.openxmlformats.org/spreadsheetml/2006/main" count="633" uniqueCount="222">
  <si>
    <t xml:space="preserve">2025 Men's League </t>
  </si>
  <si>
    <t>Players</t>
  </si>
  <si>
    <t>B9 Par</t>
  </si>
  <si>
    <t>Back 9</t>
  </si>
  <si>
    <t>Hole 10</t>
  </si>
  <si>
    <t>Hole 11</t>
  </si>
  <si>
    <t>Hole 12</t>
  </si>
  <si>
    <t>Hole 13</t>
  </si>
  <si>
    <t>Hole 14</t>
  </si>
  <si>
    <t>Hole 15</t>
  </si>
  <si>
    <t>Hole 16</t>
  </si>
  <si>
    <t>Hole 17</t>
  </si>
  <si>
    <t>Hole 18</t>
  </si>
  <si>
    <t xml:space="preserve"> </t>
  </si>
  <si>
    <t>Par</t>
  </si>
  <si>
    <t>Net</t>
  </si>
  <si>
    <t>Norman's Sharks</t>
  </si>
  <si>
    <t xml:space="preserve">9 Hole </t>
  </si>
  <si>
    <t>Hogan's Heroes</t>
  </si>
  <si>
    <t>Player</t>
  </si>
  <si>
    <t>Team</t>
  </si>
  <si>
    <t>Actual</t>
  </si>
  <si>
    <t>Wk2 HDCP</t>
  </si>
  <si>
    <t>Wk3 HDCP</t>
  </si>
  <si>
    <t>Team 1</t>
  </si>
  <si>
    <t>Actual Score</t>
  </si>
  <si>
    <t>Handicap</t>
  </si>
  <si>
    <t>Score</t>
  </si>
  <si>
    <t xml:space="preserve">Team 7 </t>
  </si>
  <si>
    <t>Almasi, Andrew</t>
  </si>
  <si>
    <t>Fletcher, Mat</t>
  </si>
  <si>
    <t>Ekstrand, Jared</t>
  </si>
  <si>
    <t>Almasi, Joe</t>
  </si>
  <si>
    <t>Copple, Jim</t>
  </si>
  <si>
    <t>Conklin, Tom</t>
  </si>
  <si>
    <t>Almasi, Matt</t>
  </si>
  <si>
    <t>Guppy, Matt</t>
  </si>
  <si>
    <t>Stover, Kyle</t>
  </si>
  <si>
    <t>Almasi, Tom</t>
  </si>
  <si>
    <t>Nader, James</t>
  </si>
  <si>
    <t>Burwell, Brandon</t>
  </si>
  <si>
    <t>Anderson, Jeremy (N)</t>
  </si>
  <si>
    <t>Caulkins, Paul</t>
  </si>
  <si>
    <t>Heinz, Dan</t>
  </si>
  <si>
    <t>Askam, Tim</t>
  </si>
  <si>
    <t>Sparks, Jason (N)</t>
  </si>
  <si>
    <t>Bourque, Philip</t>
  </si>
  <si>
    <t>Babcock, Nick</t>
  </si>
  <si>
    <t>Tuttle, Gene</t>
  </si>
  <si>
    <t>Ehens, Matt</t>
  </si>
  <si>
    <t>Begner, Josh</t>
  </si>
  <si>
    <t>Stillson, Jeremy</t>
  </si>
  <si>
    <t>Colgan, Jack</t>
  </si>
  <si>
    <t>Bieneman, Jeremy (N)</t>
  </si>
  <si>
    <t>Phillips, Ralph</t>
  </si>
  <si>
    <t>Blum, Tucker</t>
  </si>
  <si>
    <t>Blum, Kenny</t>
  </si>
  <si>
    <t>Walraven, Noah</t>
  </si>
  <si>
    <t>Florey, Jon (N)</t>
  </si>
  <si>
    <t>Blum, Tanner</t>
  </si>
  <si>
    <t>To Par</t>
  </si>
  <si>
    <t>Gary's Players</t>
  </si>
  <si>
    <t>The Caddyshacks</t>
  </si>
  <si>
    <t>Cafferty, Pat</t>
  </si>
  <si>
    <t>Team 4</t>
  </si>
  <si>
    <t>Team 10</t>
  </si>
  <si>
    <t>Carter, Greg</t>
  </si>
  <si>
    <t>Graves, Nate</t>
  </si>
  <si>
    <t>Johns, Nate</t>
  </si>
  <si>
    <t>Casper, Steve</t>
  </si>
  <si>
    <t>Cluskey, Ron</t>
  </si>
  <si>
    <t>Thornton, Bryan</t>
  </si>
  <si>
    <t>Evans, Clark</t>
  </si>
  <si>
    <t>Ewalt, Britt</t>
  </si>
  <si>
    <t>Centers, Jason</t>
  </si>
  <si>
    <t>Self, Dallas</t>
  </si>
  <si>
    <t>Urbanc, Moke</t>
  </si>
  <si>
    <t>Claerhout, Todd</t>
  </si>
  <si>
    <t>Thompson, Bill (N)</t>
  </si>
  <si>
    <t>Clark, John</t>
  </si>
  <si>
    <t>Reick, Jon</t>
  </si>
  <si>
    <t>Hamby, Cooper (N)</t>
  </si>
  <si>
    <t>Miller, Steven</t>
  </si>
  <si>
    <t>Cochran, Chris (N)</t>
  </si>
  <si>
    <t>Kirvin, Zach</t>
  </si>
  <si>
    <t>Ruff, Jake</t>
  </si>
  <si>
    <t>Wiebler, Steve (N)</t>
  </si>
  <si>
    <t>Harmon, Aaron</t>
  </si>
  <si>
    <t>Cosby, Doug</t>
  </si>
  <si>
    <t>Frye, Kevin</t>
  </si>
  <si>
    <t>Avg Team HDCP</t>
  </si>
  <si>
    <t>Coulter, Ken</t>
  </si>
  <si>
    <t>Criswell, Larry</t>
  </si>
  <si>
    <t>Dickson, Rob (N)</t>
  </si>
  <si>
    <t>The Golden Bears</t>
  </si>
  <si>
    <t>Wannabe Masters</t>
  </si>
  <si>
    <t>Durst, Justin</t>
  </si>
  <si>
    <t>Team 5</t>
  </si>
  <si>
    <t>Team 9</t>
  </si>
  <si>
    <t>McKinty, John</t>
  </si>
  <si>
    <t>Price, Curt</t>
  </si>
  <si>
    <t>Steffes, Adam</t>
  </si>
  <si>
    <t>Ramsay, Dave</t>
  </si>
  <si>
    <t>Pierson, Greg</t>
  </si>
  <si>
    <t>Ewalt, Alex</t>
  </si>
  <si>
    <t>Putrich, Josh</t>
  </si>
  <si>
    <t>Roberson, Damon</t>
  </si>
  <si>
    <t>Hart, Seth</t>
  </si>
  <si>
    <t>Glenn, Mathew (N)</t>
  </si>
  <si>
    <t>Monroe, Jim</t>
  </si>
  <si>
    <t>Franks, Jason</t>
  </si>
  <si>
    <t>Sumner, Branden</t>
  </si>
  <si>
    <t>Frietsch, Bill</t>
  </si>
  <si>
    <t>Pierson, Brent</t>
  </si>
  <si>
    <t>Jackson, Bob</t>
  </si>
  <si>
    <t>Renner, Mike</t>
  </si>
  <si>
    <t>Halloway, Chad</t>
  </si>
  <si>
    <t>Trevino's Highballers</t>
  </si>
  <si>
    <t>Watson's Kneeknockers</t>
  </si>
  <si>
    <t>Team 2</t>
  </si>
  <si>
    <t>Team 3</t>
  </si>
  <si>
    <t>Schmeig, Joel</t>
  </si>
  <si>
    <t>Jehle, Scott</t>
  </si>
  <si>
    <t>Harms, Tim</t>
  </si>
  <si>
    <t>ClaerHout, Todd</t>
  </si>
  <si>
    <t>Peterson, Andy</t>
  </si>
  <si>
    <t>Haulk, Jake</t>
  </si>
  <si>
    <t>Shreck, Adam</t>
  </si>
  <si>
    <t>Stillson, Ray</t>
  </si>
  <si>
    <t>Price, Eric</t>
  </si>
  <si>
    <t>Howard, Chris</t>
  </si>
  <si>
    <t>Ott, Alex</t>
  </si>
  <si>
    <t>Jehle, Nick</t>
  </si>
  <si>
    <t>Mackie, Greg</t>
  </si>
  <si>
    <t>McCoy, Derek</t>
  </si>
  <si>
    <t>Prater, Todd</t>
  </si>
  <si>
    <t>Ludwig, Jay</t>
  </si>
  <si>
    <t>Maier, Tom</t>
  </si>
  <si>
    <t>Weiskopf's Wiseguys</t>
  </si>
  <si>
    <t>Arnie's Army</t>
  </si>
  <si>
    <t>Team 6</t>
  </si>
  <si>
    <t>Team 8</t>
  </si>
  <si>
    <t>Monroe, Nate</t>
  </si>
  <si>
    <t>Northrup, Jim</t>
  </si>
  <si>
    <t>Westart, Brad (N)</t>
  </si>
  <si>
    <t>Thompson, Craig</t>
  </si>
  <si>
    <t>Patterson, Jim</t>
  </si>
  <si>
    <t>Welch, Michael</t>
  </si>
  <si>
    <t>HalloWay, Chad</t>
  </si>
  <si>
    <t>Wiebler, David</t>
  </si>
  <si>
    <t>Place</t>
  </si>
  <si>
    <t>Points</t>
  </si>
  <si>
    <t>WK#</t>
  </si>
  <si>
    <t>Thursday Dates</t>
  </si>
  <si>
    <t>Team 7</t>
  </si>
  <si>
    <t>Matches by seed - 1 vs 2, 3 vs 4, 5 vs 6, 7 vs 8, 9 vs 10</t>
  </si>
  <si>
    <t xml:space="preserve">Matches by seed - 1 vs 10, 2 vs 9, 3 vs 8, 4 vs 7, 5 vs 6  </t>
  </si>
  <si>
    <t>9 hole scramble @ 5 PM, Banquet Dinner &amp; Awards After</t>
  </si>
  <si>
    <t xml:space="preserve">Actual </t>
  </si>
  <si>
    <t>HDCP</t>
  </si>
  <si>
    <t>NET</t>
  </si>
  <si>
    <t>AVG</t>
  </si>
  <si>
    <t xml:space="preserve">Average </t>
  </si>
  <si>
    <t>Strokes over par</t>
  </si>
  <si>
    <t>Birdies or better</t>
  </si>
  <si>
    <t>Pars</t>
  </si>
  <si>
    <t>Bogies</t>
  </si>
  <si>
    <t>Others</t>
  </si>
  <si>
    <t>Total Birdies or Better</t>
  </si>
  <si>
    <t>Total Pars</t>
  </si>
  <si>
    <t>Total Bogies</t>
  </si>
  <si>
    <t>Total Others</t>
  </si>
  <si>
    <t>Total Strokes</t>
  </si>
  <si>
    <t>Participation</t>
  </si>
  <si>
    <t>Participation Rate</t>
  </si>
  <si>
    <r>
      <t xml:space="preserve">* Points: Win = 1, tie = .5 ; Last 2 weeks (7/24 &amp; 7/31) - Win = 2, tie = 1 ; </t>
    </r>
    <r>
      <rPr>
        <sz val="11"/>
        <color rgb="FFE26B0A"/>
        <rFont val="Calibri"/>
        <family val="2"/>
      </rPr>
      <t>(Point standings sorted left to right)</t>
    </r>
  </si>
  <si>
    <t>Top 10 NET</t>
  </si>
  <si>
    <t>HDCP PAR =</t>
  </si>
  <si>
    <t xml:space="preserve">2025 ADtual Scores </t>
  </si>
  <si>
    <t>Weekly Handicap - will be based on 4 best scores, once attendance reADhes 4, Wk 1 - Hdcp score equivlant will drop off, once attend = 6 wk1 - Hdcp seed 2 drops off)</t>
  </si>
  <si>
    <t>Name</t>
  </si>
  <si>
    <t>2025 Status ?</t>
  </si>
  <si>
    <t>2025 Team #</t>
  </si>
  <si>
    <t xml:space="preserve">Tees -  R:Reg, S:Sr, SN: Sr New </t>
  </si>
  <si>
    <t>Wk 1 - HDCP Score Equivlant</t>
  </si>
  <si>
    <t>Wk 1 -F9</t>
  </si>
  <si>
    <t>Wk 2 -B9</t>
  </si>
  <si>
    <t>Wk 1 - HDCP</t>
  </si>
  <si>
    <t>Wk 2 - HDCP</t>
  </si>
  <si>
    <t>Wk 3 - HDCP</t>
  </si>
  <si>
    <t>Attendance</t>
  </si>
  <si>
    <t xml:space="preserve">0=New, 1 = HCDP Special Adj, 2 = not new </t>
  </si>
  <si>
    <t xml:space="preserve">New League Members or players switching from white/blue to red/gold tees </t>
  </si>
  <si>
    <t>First 2 SCORES, Handicap will be calculated using the following Formula and Gross Score Ranges.</t>
  </si>
  <si>
    <t>Gross Score Ranges</t>
  </si>
  <si>
    <t>New</t>
  </si>
  <si>
    <t>up to 46</t>
  </si>
  <si>
    <t>47-54</t>
  </si>
  <si>
    <t>55 - 69</t>
  </si>
  <si>
    <t>70+</t>
  </si>
  <si>
    <t xml:space="preserve">1. The lowest 'NET' handicap score allowed will be a 31 (regardless of handicap).  </t>
  </si>
  <si>
    <t>In 2021, there were as many "net" sub 30 scores as in the previous 3 years.</t>
  </si>
  <si>
    <t>2. If a player ADtually shoots a '29', their score will be 29 (assuming they don't have a negative handicap).</t>
  </si>
  <si>
    <t xml:space="preserve">3. Triple bogey on any hole is the most a player should take.  IF course is busy and group(s) behind you waiting, </t>
  </si>
  <si>
    <t xml:space="preserve">         pick up your ball, let other members of your group finish out, move to next hole.</t>
  </si>
  <si>
    <t>TBD</t>
  </si>
  <si>
    <t>SN</t>
  </si>
  <si>
    <t xml:space="preserve">Yellow color in WK 1 and/or WK 2 - HDCP Score Equivalent (COL'S D&amp;E) indicates player has 4  or 6 current year scores in, </t>
  </si>
  <si>
    <t xml:space="preserve">   indicating the starting handicap score equivalants (WK1 after 4 scores, WK2 after 6 scores) from the previous year will drop out of the HDCP Calculation </t>
  </si>
  <si>
    <t>and the current year HDCP will be based on current year scores.</t>
  </si>
  <si>
    <t>2024 Status of "New" indicates a player is new and his handicap is being calculated based on the new players handicap calc vs a player who's played in the previous year(s).</t>
  </si>
  <si>
    <t>HDCP's will be based on up to the best 4 scores. After a player has 7 current year scores, the HDCP will be based on the  players 5 best scores.</t>
  </si>
  <si>
    <t>Balagna, Max</t>
  </si>
  <si>
    <t>n</t>
  </si>
  <si>
    <t>Bolton, Brook</t>
  </si>
  <si>
    <t>Brown, Tim</t>
  </si>
  <si>
    <t>Dunbar, Al</t>
  </si>
  <si>
    <t>Evans, Ethan</t>
  </si>
  <si>
    <t>Homer, Keith</t>
  </si>
  <si>
    <t>Jansen, Coe</t>
  </si>
  <si>
    <t>Threw, Mick</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</si>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</sst>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21" x14ac:knownFonts="1">
    <font>
      <sz val="11"/>
      <color theme="1"/>
      <name val="Calibri"/>
      <family val="2"/>
      <scheme val="minor"/>
    </font>
    <font>
      <sz val="10"/>
      <name val="Arial"/>
      <family val="2"/>
    </font>
    <font>
      <sz val="11"/>
      <color theme="1"/>
      <name val="Calibri"/>
      <family val="2"/>
    </font>
    <font>
      <b/>
      <sz val="11"/>
      <color rgb="FF000000"/>
      <name val="Calibri"/>
      <family val="2"/>
    </font>
    <font>
      <b/>
      <sz val="11"/>
      <name val="Calibri"/>
      <family val="2"/>
    </font>
    <font>
      <b/>
      <sz val="12"/>
      <name val="Calibri"/>
      <family val="2"/>
    </font>
    <font>
      <b/>
      <i/>
      <sz val="12"/>
      <name val="Calibri"/>
      <family val="2"/>
    </font>
    <font>
      <sz val="11"/>
      <name val="Calibri"/>
      <family val="2"/>
    </font>
    <font>
      <b/>
      <sz val="12"/>
      <color rgb="FFFF0000"/>
      <name val="Calibri"/>
      <family val="2"/>
    </font>
    <font>
      <sz val="12"/>
      <color rgb="FF000000"/>
      <name val="Calibri"/>
      <family val="2"/>
    </font>
    <font>
      <sz val="12"/>
      <name val="Calibri"/>
      <family val="2"/>
    </font>
    <font>
      <b/>
      <i/>
      <sz val="11"/>
      <name val="Calibri"/>
      <family val="2"/>
    </font>
    <font>
      <sz val="10"/>
      <color rgb="FF000000"/>
      <name val="Calibri"/>
      <family val="2"/>
    </font>
    <font>
      <sz val="11"/>
      <color rgb="FF000000"/>
      <name val="Calibri"/>
      <family val="2"/>
    </font>
    <font>
      <sz val="11"/>
      <color rgb="FFE26B0A"/>
      <name val="Calibri"/>
      <family val="2"/>
    </font>
    <font>
      <b/>
      <sz val="10"/>
      <color rgb="FFFFFFFF"/>
      <name val="Calibri"/>
      <family val="2"/>
    </font>
    <font>
      <b/>
      <sz val="12"/>
      <color rgb="FFFFFFFF"/>
      <name val="Calibri"/>
      <family val="2"/>
    </font>
    <font>
      <b/>
      <sz val="9"/>
      <color indexed="81"/>
      <name val="Tahoma"/>
      <family val="2"/>
    </font>
    <font>
      <sz val="9"/>
      <color indexed="81"/>
      <name val="Tahoma"/>
      <family val="2"/>
    </font>
    <font>
      <b/>
      <sz val="9"/>
      <color rgb="FF000000"/>
      <name val="Calibri"/>
      <family val="2"/>
    </font>
    <font>
      <sz val="14"/>
      <color rgb="FF000000"/>
      <name val="Cambria"/>
      <family val="2"/>
    </font>
  </fonts>
  <fills count="19">
    <fill>
      <patternFill patternType="none"/>
    </fill>
    <fill>
      <patternFill patternType="gray125"/>
    </fill>
    <fill>
      <patternFill patternType="solid">
        <fgColor rgb="FFDAEEF3"/>
        <bgColor rgb="FF000000"/>
      </patternFill>
    </fill>
    <fill>
      <patternFill patternType="solid">
        <fgColor rgb="FF8DB4E2"/>
        <bgColor rgb="FF000000"/>
      </patternFill>
    </fill>
    <fill>
      <patternFill patternType="solid">
        <fgColor rgb="FFFFFF00"/>
        <bgColor rgb="FF000000"/>
      </patternFill>
    </fill>
    <fill>
      <patternFill patternType="solid">
        <fgColor rgb="FFFCD5B4"/>
        <bgColor rgb="FF000000"/>
      </patternFill>
    </fill>
    <fill>
      <patternFill patternType="solid">
        <fgColor rgb="FFC5D9F1"/>
        <bgColor rgb="FF000000"/>
      </patternFill>
    </fill>
    <fill>
      <patternFill patternType="solid">
        <fgColor rgb="FFEBF1DE"/>
        <bgColor rgb="FF000000"/>
      </patternFill>
    </fill>
    <fill>
      <patternFill patternType="solid">
        <fgColor rgb="FFFFFFFF"/>
        <bgColor rgb="FF000000"/>
      </patternFill>
    </fill>
    <fill>
      <patternFill patternType="solid">
        <fgColor rgb="FFFFFFCC"/>
        <bgColor rgb="FF000000"/>
      </patternFill>
    </fill>
    <fill>
      <patternFill patternType="solid">
        <fgColor rgb="FFB8CCE4"/>
        <bgColor rgb="FF000000"/>
      </patternFill>
    </fill>
    <fill>
      <patternFill patternType="solid">
        <fgColor rgb="FF963634"/>
        <bgColor rgb="FF963634"/>
      </patternFill>
    </fill>
    <fill>
      <patternFill patternType="solid">
        <fgColor rgb="FFFDE9D9"/>
        <bgColor rgb="FF000000"/>
      </patternFill>
    </fill>
    <fill>
      <patternFill patternType="solid">
        <fgColor rgb="FF92D050"/>
        <bgColor rgb="FF000000"/>
      </patternFill>
    </fill>
    <fill>
      <patternFill patternType="solid">
        <fgColor rgb="FFFFFF99"/>
        <bgColor rgb="FF000000"/>
      </patternFill>
    </fill>
    <fill>
      <patternFill patternType="solid">
        <fgColor rgb="FFC4D79B"/>
        <bgColor rgb="FF000000"/>
      </patternFill>
    </fill>
    <fill>
      <patternFill patternType="solid">
        <fgColor rgb="FFFABF8F"/>
        <bgColor rgb="FF000000"/>
      </patternFill>
    </fill>
    <fill>
      <patternFill patternType="solid">
        <fgColor rgb="FFD8E4BC"/>
        <bgColor rgb="FF000000"/>
      </patternFill>
    </fill>
    <fill>
      <patternFill patternType="solid">
        <fgColor rgb="FFB7DEE8"/>
        <bgColor rgb="FF000000"/>
      </patternFill>
    </fill>
  </fills>
  <borders count="13">
    <border>
      <left/>
      <right/>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3">
    <xf numFmtId="0" fontId="0" fillId="0" borderId="0"/>
    <xf numFmtId="0" fontId="1" fillId="0" borderId="0"/>
    <xf numFmtId="9" fontId="1" fillId="0" borderId="0" applyFont="0" applyFill="0" applyBorder="0" applyAlignment="0" applyProtection="0"/>
  </cellStyleXfs>
  <cellXfs count="150">
    <xf numFmtId="0" fontId="0" fillId="0" borderId="0" xfId="0"/>
    <xf numFmtId="0" fontId="3" fillId="2" borderId="4" xfId="0" applyFont="1" applyFill="1" applyBorder="1" applyAlignment="1">
      <alignment horizontal="center"/>
    </xf>
    <xf numFmtId="0" fontId="4" fillId="0" borderId="0" xfId="1" applyFont="1"/>
    <xf numFmtId="0" fontId="5" fillId="0" borderId="0" xfId="1" applyFont="1"/>
    <xf numFmtId="0" fontId="5" fillId="0" borderId="0" xfId="1" applyFont="1" applyAlignment="1">
      <alignment horizontal="center"/>
    </xf>
    <xf numFmtId="0" fontId="6" fillId="0" borderId="0" xfId="1" applyFont="1" applyAlignment="1">
      <alignment horizontal="center"/>
    </xf>
    <xf numFmtId="14" fontId="5" fillId="0" borderId="0" xfId="1" applyNumberFormat="1" applyFont="1" applyAlignment="1">
      <alignment horizontal="left"/>
    </xf>
    <xf numFmtId="0" fontId="4" fillId="0" borderId="0" xfId="1" applyFont="1" applyAlignment="1">
      <alignment horizontal="center"/>
    </xf>
    <xf numFmtId="0" fontId="4" fillId="0" borderId="0" xfId="1" applyFont="1" applyAlignment="1">
      <alignment horizontal="left"/>
    </xf>
    <xf numFmtId="0" fontId="7" fillId="0" borderId="0" xfId="1" applyFont="1" applyAlignment="1">
      <alignment horizontal="center"/>
    </xf>
    <xf numFmtId="0" fontId="2" fillId="0" borderId="0" xfId="0" applyFont="1"/>
    <xf numFmtId="0" fontId="8" fillId="0" borderId="0" xfId="0" applyFont="1"/>
    <xf numFmtId="0" fontId="9" fillId="0" borderId="0" xfId="0" applyFont="1"/>
    <xf numFmtId="0" fontId="10" fillId="3" borderId="1" xfId="1" applyFont="1" applyFill="1" applyBorder="1" applyAlignment="1">
      <alignment horizontal="center"/>
    </xf>
    <xf numFmtId="0" fontId="10" fillId="4" borderId="1" xfId="1" applyFont="1" applyFill="1" applyBorder="1" applyAlignment="1">
      <alignment horizontal="center"/>
    </xf>
    <xf numFmtId="0" fontId="7" fillId="0" borderId="0" xfId="1" applyFont="1"/>
    <xf numFmtId="14" fontId="11" fillId="0" borderId="0" xfId="1" applyNumberFormat="1" applyFont="1" applyAlignment="1">
      <alignment horizontal="center"/>
    </xf>
    <xf numFmtId="0" fontId="10" fillId="0" borderId="0" xfId="1" applyFont="1" applyAlignment="1">
      <alignment horizontal="center"/>
    </xf>
    <xf numFmtId="0" fontId="10" fillId="3" borderId="2" xfId="1" applyFont="1" applyFill="1" applyBorder="1" applyAlignment="1">
      <alignment horizontal="center"/>
    </xf>
    <xf numFmtId="0" fontId="10" fillId="4" borderId="2" xfId="1" applyFont="1" applyFill="1" applyBorder="1" applyAlignment="1">
      <alignment horizontal="center"/>
    </xf>
    <xf numFmtId="0" fontId="9" fillId="5" borderId="0" xfId="0" applyFont="1" applyFill="1" applyAlignment="1">
      <alignment horizontal="center" vertical="center" wrapText="1"/>
    </xf>
    <xf numFmtId="0" fontId="4" fillId="6" borderId="1" xfId="1" applyFont="1" applyFill="1" applyBorder="1"/>
    <xf numFmtId="0" fontId="4" fillId="6" borderId="1" xfId="1" applyFont="1" applyFill="1" applyBorder="1" applyAlignment="1">
      <alignment horizontal="center"/>
    </xf>
    <xf numFmtId="0" fontId="4" fillId="5" borderId="1" xfId="1" applyFont="1" applyFill="1" applyBorder="1" applyAlignment="1">
      <alignment horizontal="center"/>
    </xf>
    <xf numFmtId="0" fontId="4" fillId="5" borderId="1" xfId="1" applyFont="1" applyFill="1" applyBorder="1" applyAlignment="1">
      <alignment horizontal="center" wrapText="1"/>
    </xf>
    <xf numFmtId="0" fontId="10" fillId="0" borderId="0" xfId="1" applyFont="1"/>
    <xf numFmtId="0" fontId="10" fillId="3" borderId="3" xfId="1" applyFont="1" applyFill="1" applyBorder="1" applyAlignment="1">
      <alignment horizontal="center"/>
    </xf>
    <xf numFmtId="0" fontId="10" fillId="4" borderId="3" xfId="1" applyFont="1" applyFill="1" applyBorder="1" applyAlignment="1">
      <alignment horizontal="center"/>
    </xf>
    <xf numFmtId="0" fontId="9" fillId="5" borderId="0" xfId="0" applyFont="1" applyFill="1"/>
    <xf numFmtId="0" fontId="12" fillId="5" borderId="0" xfId="0" applyFont="1" applyFill="1" applyAlignment="1">
      <alignment wrapText="1"/>
    </xf>
    <xf numFmtId="0" fontId="9" fillId="5" borderId="0" xfId="0" applyFont="1" applyFill="1" applyAlignment="1">
      <alignment horizontal="center"/>
    </xf>
    <xf numFmtId="0" fontId="9" fillId="5" borderId="0" xfId="0" applyFont="1" applyFill="1" applyAlignment="1">
      <alignment wrapText="1"/>
    </xf>
    <xf numFmtId="0" fontId="9" fillId="7" borderId="0" xfId="0" applyFont="1" applyFill="1"/>
    <xf numFmtId="0" fontId="4" fillId="6" borderId="3" xfId="1" applyFont="1" applyFill="1" applyBorder="1"/>
    <xf numFmtId="0" fontId="4" fillId="6" borderId="3" xfId="1" applyFont="1" applyFill="1" applyBorder="1" applyAlignment="1">
      <alignment horizontal="center"/>
    </xf>
    <xf numFmtId="0" fontId="4" fillId="5" borderId="3" xfId="1" applyFont="1" applyFill="1" applyBorder="1" applyAlignment="1">
      <alignment horizontal="center"/>
    </xf>
    <xf numFmtId="0" fontId="4" fillId="5" borderId="3" xfId="1" applyFont="1" applyFill="1" applyBorder="1" applyAlignment="1">
      <alignment horizontal="center" wrapText="1"/>
    </xf>
    <xf numFmtId="0" fontId="10" fillId="0" borderId="4" xfId="0" applyFont="1" applyBorder="1"/>
    <xf numFmtId="1" fontId="2" fillId="8" borderId="4" xfId="0" applyNumberFormat="1" applyFont="1" applyFill="1" applyBorder="1" applyAlignment="1">
      <alignment horizontal="center"/>
    </xf>
    <xf numFmtId="0" fontId="10" fillId="0" borderId="0" xfId="1" applyFont="1" applyAlignment="1">
      <alignment horizontal="center" vertical="center"/>
    </xf>
    <xf numFmtId="1" fontId="9" fillId="0" borderId="0" xfId="0" applyNumberFormat="1" applyFont="1" applyAlignment="1">
      <alignment horizontal="center"/>
    </xf>
    <xf numFmtId="2" fontId="9" fillId="0" borderId="0" xfId="0" applyNumberFormat="1" applyFont="1" applyAlignment="1">
      <alignment horizontal="center"/>
    </xf>
    <xf numFmtId="0" fontId="13" fillId="7" borderId="4" xfId="0" applyFont="1" applyFill="1" applyBorder="1" applyAlignment="1">
      <alignment horizontal="left" indent="1"/>
    </xf>
    <xf numFmtId="1" fontId="2" fillId="7" borderId="4" xfId="0" applyNumberFormat="1" applyFont="1" applyFill="1" applyBorder="1" applyAlignment="1">
      <alignment horizontal="center"/>
    </xf>
    <xf numFmtId="1" fontId="2" fillId="9" borderId="4" xfId="0" applyNumberFormat="1" applyFont="1" applyFill="1" applyBorder="1" applyAlignment="1">
      <alignment horizontal="center"/>
    </xf>
    <xf numFmtId="0" fontId="10" fillId="8" borderId="4" xfId="0" applyFont="1" applyFill="1" applyBorder="1"/>
    <xf numFmtId="0" fontId="13" fillId="8" borderId="4" xfId="0" applyFont="1" applyFill="1" applyBorder="1" applyAlignment="1">
      <alignment horizontal="left" indent="1"/>
    </xf>
    <xf numFmtId="0" fontId="7" fillId="8" borderId="4" xfId="1" applyFont="1" applyFill="1" applyBorder="1" applyAlignment="1">
      <alignment horizontal="center"/>
    </xf>
    <xf numFmtId="164" fontId="7" fillId="8" borderId="4" xfId="1" applyNumberFormat="1" applyFont="1" applyFill="1" applyBorder="1" applyAlignment="1">
      <alignment horizontal="center"/>
    </xf>
    <xf numFmtId="1" fontId="7" fillId="8" borderId="4" xfId="1" applyNumberFormat="1" applyFont="1" applyFill="1" applyBorder="1" applyAlignment="1">
      <alignment horizontal="center"/>
    </xf>
    <xf numFmtId="1" fontId="7" fillId="7" borderId="4" xfId="1" applyNumberFormat="1" applyFont="1" applyFill="1" applyBorder="1" applyAlignment="1">
      <alignment horizontal="center"/>
    </xf>
    <xf numFmtId="0" fontId="4" fillId="8" borderId="4" xfId="1" applyFont="1" applyFill="1" applyBorder="1" applyAlignment="1">
      <alignment horizontal="center"/>
    </xf>
    <xf numFmtId="0" fontId="4" fillId="0" borderId="4" xfId="1" applyFont="1" applyBorder="1"/>
    <xf numFmtId="0" fontId="7" fillId="0" borderId="4" xfId="1" applyFont="1" applyBorder="1" applyAlignment="1">
      <alignment horizontal="center"/>
    </xf>
    <xf numFmtId="164" fontId="7" fillId="0" borderId="4" xfId="1" applyNumberFormat="1" applyFont="1" applyBorder="1" applyAlignment="1">
      <alignment horizontal="center"/>
    </xf>
    <xf numFmtId="1" fontId="2" fillId="0" borderId="4" xfId="0" applyNumberFormat="1" applyFont="1" applyBorder="1" applyAlignment="1">
      <alignment horizontal="center"/>
    </xf>
    <xf numFmtId="0" fontId="9" fillId="0" borderId="4" xfId="0" applyFont="1" applyBorder="1"/>
    <xf numFmtId="0" fontId="13" fillId="0" borderId="4" xfId="0" applyFont="1" applyBorder="1" applyAlignment="1">
      <alignment horizontal="left" indent="1"/>
    </xf>
    <xf numFmtId="0" fontId="2" fillId="8" borderId="4" xfId="0" applyFont="1" applyFill="1" applyBorder="1" applyAlignment="1">
      <alignment horizontal="left" indent="1"/>
    </xf>
    <xf numFmtId="1" fontId="9" fillId="9" borderId="0" xfId="0" applyNumberFormat="1" applyFont="1" applyFill="1" applyAlignment="1">
      <alignment horizontal="center"/>
    </xf>
    <xf numFmtId="0" fontId="2" fillId="0" borderId="5" xfId="0" applyFont="1" applyBorder="1" applyAlignment="1">
      <alignment horizontal="left"/>
    </xf>
    <xf numFmtId="0" fontId="2" fillId="0" borderId="0" xfId="0" applyFont="1" applyAlignment="1">
      <alignment horizontal="left"/>
    </xf>
    <xf numFmtId="0" fontId="4" fillId="0" borderId="5" xfId="1" applyFont="1" applyBorder="1"/>
    <xf numFmtId="0" fontId="7" fillId="0" borderId="5" xfId="1" applyFont="1" applyBorder="1" applyAlignment="1">
      <alignment horizontal="center"/>
    </xf>
    <xf numFmtId="164" fontId="7" fillId="0" borderId="5" xfId="1" applyNumberFormat="1" applyFont="1" applyBorder="1" applyAlignment="1">
      <alignment horizontal="center"/>
    </xf>
    <xf numFmtId="1" fontId="2" fillId="0" borderId="5" xfId="0" applyNumberFormat="1" applyFont="1" applyBorder="1" applyAlignment="1">
      <alignment horizontal="center"/>
    </xf>
    <xf numFmtId="1" fontId="9" fillId="8" borderId="0" xfId="0" applyNumberFormat="1" applyFont="1" applyFill="1" applyAlignment="1">
      <alignment horizontal="center"/>
    </xf>
    <xf numFmtId="2" fontId="9" fillId="8" borderId="4" xfId="0" applyNumberFormat="1" applyFont="1" applyFill="1" applyBorder="1" applyAlignment="1">
      <alignment horizontal="left"/>
    </xf>
    <xf numFmtId="0" fontId="4" fillId="0" borderId="6" xfId="1" applyFont="1" applyBorder="1"/>
    <xf numFmtId="0" fontId="7" fillId="0" borderId="6" xfId="1" applyFont="1" applyBorder="1" applyAlignment="1">
      <alignment horizontal="center"/>
    </xf>
    <xf numFmtId="164" fontId="7" fillId="0" borderId="6" xfId="1" applyNumberFormat="1" applyFont="1" applyBorder="1" applyAlignment="1">
      <alignment horizontal="center"/>
    </xf>
    <xf numFmtId="1" fontId="2" fillId="0" borderId="6" xfId="0" applyNumberFormat="1" applyFont="1" applyBorder="1" applyAlignment="1">
      <alignment horizontal="center"/>
    </xf>
    <xf numFmtId="0" fontId="7" fillId="0" borderId="7" xfId="0" applyFont="1" applyBorder="1" applyAlignment="1">
      <alignment horizontal="left"/>
    </xf>
    <xf numFmtId="0" fontId="7" fillId="0" borderId="5" xfId="0" applyFont="1" applyBorder="1" applyAlignment="1">
      <alignment horizontal="left"/>
    </xf>
    <xf numFmtId="0" fontId="2" fillId="0" borderId="5" xfId="0" applyFont="1" applyBorder="1"/>
    <xf numFmtId="0" fontId="2" fillId="0" borderId="8" xfId="0" applyFont="1" applyBorder="1"/>
    <xf numFmtId="0" fontId="3" fillId="10" borderId="4" xfId="0" applyFont="1" applyFill="1" applyBorder="1" applyAlignment="1">
      <alignment horizontal="center"/>
    </xf>
    <xf numFmtId="0" fontId="15" fillId="11" borderId="0" xfId="0" applyFont="1" applyFill="1" applyAlignment="1">
      <alignment horizontal="center"/>
    </xf>
    <xf numFmtId="0" fontId="16" fillId="11" borderId="0" xfId="0" applyFont="1" applyFill="1" applyAlignment="1">
      <alignment horizontal="center"/>
    </xf>
    <xf numFmtId="0" fontId="9" fillId="8" borderId="4" xfId="0" applyFont="1" applyFill="1" applyBorder="1" applyAlignment="1">
      <alignment horizontal="center"/>
    </xf>
    <xf numFmtId="165" fontId="9" fillId="8" borderId="4" xfId="0" applyNumberFormat="1" applyFont="1" applyFill="1" applyBorder="1" applyAlignment="1">
      <alignment horizontal="center"/>
    </xf>
    <xf numFmtId="1" fontId="9" fillId="7" borderId="4" xfId="0" applyNumberFormat="1" applyFont="1" applyFill="1" applyBorder="1" applyAlignment="1">
      <alignment horizontal="center"/>
    </xf>
    <xf numFmtId="0" fontId="9" fillId="7" borderId="4" xfId="0" applyFont="1" applyFill="1" applyBorder="1" applyAlignment="1">
      <alignment horizontal="center"/>
    </xf>
    <xf numFmtId="1" fontId="9" fillId="9" borderId="4" xfId="0" applyNumberFormat="1" applyFont="1" applyFill="1" applyBorder="1" applyAlignment="1">
      <alignment horizontal="center"/>
    </xf>
    <xf numFmtId="1" fontId="9" fillId="8" borderId="4" xfId="0" applyNumberFormat="1" applyFont="1" applyFill="1" applyBorder="1" applyAlignment="1">
      <alignment horizontal="center"/>
    </xf>
    <xf numFmtId="0" fontId="9" fillId="9" borderId="4" xfId="0" applyFont="1" applyFill="1" applyBorder="1" applyAlignment="1">
      <alignment horizontal="center"/>
    </xf>
    <xf numFmtId="0" fontId="9" fillId="0" borderId="4" xfId="0" applyFont="1" applyBorder="1" applyAlignment="1">
      <alignment horizontal="center"/>
    </xf>
    <xf numFmtId="1" fontId="9" fillId="0" borderId="4" xfId="0" applyNumberFormat="1" applyFont="1" applyBorder="1" applyAlignment="1">
      <alignment horizontal="center"/>
    </xf>
    <xf numFmtId="0" fontId="9" fillId="0" borderId="7" xfId="0" applyFont="1" applyBorder="1" applyAlignment="1">
      <alignment horizontal="center" vertical="center"/>
    </xf>
    <xf numFmtId="0" fontId="2" fillId="0" borderId="5" xfId="0" applyFont="1" applyBorder="1" applyAlignment="1">
      <alignment horizontal="center"/>
    </xf>
    <xf numFmtId="0" fontId="2" fillId="0" borderId="8" xfId="0" applyFont="1" applyBorder="1" applyAlignment="1">
      <alignment horizontal="center"/>
    </xf>
    <xf numFmtId="0" fontId="9" fillId="0" borderId="7" xfId="0" applyFont="1" applyBorder="1" applyAlignment="1">
      <alignment horizontal="center"/>
    </xf>
    <xf numFmtId="0" fontId="10" fillId="0" borderId="0" xfId="0" applyFont="1"/>
    <xf numFmtId="0" fontId="10" fillId="8" borderId="0" xfId="0" applyFont="1" applyFill="1"/>
    <xf numFmtId="1" fontId="9" fillId="12" borderId="0" xfId="0" applyNumberFormat="1" applyFont="1" applyFill="1" applyAlignment="1">
      <alignment horizontal="center"/>
    </xf>
    <xf numFmtId="0" fontId="9" fillId="0" borderId="0" xfId="0" applyFont="1" applyAlignment="1">
      <alignment horizontal="center"/>
    </xf>
    <xf numFmtId="0" fontId="10" fillId="3" borderId="9" xfId="1" applyFont="1" applyFill="1" applyBorder="1" applyAlignment="1">
      <alignment horizontal="center"/>
    </xf>
    <xf numFmtId="0" fontId="10" fillId="3" borderId="6" xfId="1" applyFont="1" applyFill="1" applyBorder="1" applyAlignment="1">
      <alignment horizontal="center"/>
    </xf>
    <xf numFmtId="0" fontId="10" fillId="4" borderId="6" xfId="1" applyFont="1" applyFill="1" applyBorder="1" applyAlignment="1">
      <alignment horizontal="center"/>
    </xf>
    <xf numFmtId="0" fontId="9" fillId="12" borderId="0" xfId="0" applyFont="1" applyFill="1" applyAlignment="1">
      <alignment horizontal="center"/>
    </xf>
    <xf numFmtId="164" fontId="10" fillId="0" borderId="0" xfId="1" applyNumberFormat="1" applyFont="1" applyAlignment="1">
      <alignment horizontal="center"/>
    </xf>
    <xf numFmtId="164" fontId="10" fillId="12" borderId="0" xfId="1" applyNumberFormat="1" applyFont="1" applyFill="1" applyAlignment="1">
      <alignment horizontal="center"/>
    </xf>
    <xf numFmtId="164" fontId="10" fillId="4" borderId="0" xfId="1" applyNumberFormat="1" applyFont="1" applyFill="1" applyAlignment="1">
      <alignment horizontal="center"/>
    </xf>
    <xf numFmtId="164" fontId="10" fillId="13" borderId="0" xfId="1" applyNumberFormat="1" applyFont="1" applyFill="1" applyAlignment="1">
      <alignment horizontal="center"/>
    </xf>
    <xf numFmtId="1" fontId="10" fillId="0" borderId="0" xfId="1" applyNumberFormat="1" applyFont="1" applyAlignment="1">
      <alignment horizontal="center"/>
    </xf>
    <xf numFmtId="166" fontId="10" fillId="0" borderId="0" xfId="2" applyNumberFormat="1" applyFont="1" applyFill="1" applyBorder="1" applyAlignment="1"/>
    <xf numFmtId="166" fontId="10" fillId="0" borderId="0" xfId="1" applyNumberFormat="1" applyFont="1"/>
    <xf numFmtId="9" fontId="10" fillId="0" borderId="0" xfId="2" applyFont="1" applyFill="1" applyBorder="1" applyAlignment="1"/>
    <xf numFmtId="164" fontId="9" fillId="0" borderId="0" xfId="0" applyNumberFormat="1" applyFont="1" applyAlignment="1">
      <alignment horizontal="center"/>
    </xf>
    <xf numFmtId="0" fontId="2" fillId="0" borderId="0" xfId="0" applyFont="1" applyAlignment="1">
      <alignment horizontal="center" wrapText="1"/>
    </xf>
    <xf numFmtId="0" fontId="2" fillId="14" borderId="0" xfId="0" applyFont="1" applyFill="1"/>
    <xf numFmtId="0" fontId="2" fillId="0" borderId="0" xfId="0" applyFont="1" applyAlignment="1">
      <alignment horizontal="center" vertical="center"/>
    </xf>
    <xf numFmtId="0" fontId="2" fillId="0" borderId="0" xfId="0" applyFont="1" applyAlignment="1">
      <alignment horizontal="center"/>
    </xf>
    <xf numFmtId="0" fontId="2" fillId="16" borderId="7" xfId="0" applyFont="1" applyFill="1" applyBorder="1" applyAlignment="1">
      <alignment horizontal="right"/>
    </xf>
    <xf numFmtId="164" fontId="2" fillId="16" borderId="8" xfId="0" applyNumberFormat="1" applyFont="1" applyFill="1" applyBorder="1" applyAlignment="1">
      <alignment horizontal="center"/>
    </xf>
    <xf numFmtId="0" fontId="3" fillId="0" borderId="10" xfId="0" applyFont="1" applyBorder="1" applyAlignment="1">
      <alignment horizontal="center" wrapText="1"/>
    </xf>
    <xf numFmtId="0" fontId="2" fillId="16" borderId="0" xfId="0" applyFont="1" applyFill="1" applyAlignment="1">
      <alignment horizontal="left"/>
    </xf>
    <xf numFmtId="0" fontId="2" fillId="16" borderId="0" xfId="0" applyFont="1" applyFill="1" applyAlignment="1">
      <alignment horizontal="center"/>
    </xf>
    <xf numFmtId="0" fontId="2" fillId="9" borderId="0" xfId="0" applyFont="1" applyFill="1"/>
    <xf numFmtId="0" fontId="2" fillId="0" borderId="11" xfId="0" applyFont="1" applyBorder="1"/>
    <xf numFmtId="0" fontId="2" fillId="0" borderId="11" xfId="0" applyFont="1" applyBorder="1" applyAlignment="1">
      <alignment horizontal="center" wrapText="1"/>
    </xf>
    <xf numFmtId="0" fontId="2" fillId="5" borderId="11" xfId="0" applyFont="1" applyFill="1" applyBorder="1" applyAlignment="1">
      <alignment horizontal="center" wrapText="1"/>
    </xf>
    <xf numFmtId="1" fontId="19" fillId="17" borderId="4" xfId="0" applyNumberFormat="1" applyFont="1" applyFill="1" applyBorder="1" applyAlignment="1">
      <alignment horizontal="center" wrapText="1"/>
    </xf>
    <xf numFmtId="0" fontId="3" fillId="7" borderId="12" xfId="0" applyFont="1" applyFill="1" applyBorder="1" applyAlignment="1">
      <alignment horizontal="center" wrapText="1"/>
    </xf>
    <xf numFmtId="0" fontId="2" fillId="18" borderId="11" xfId="0" applyFont="1" applyFill="1" applyBorder="1" applyAlignment="1">
      <alignment wrapText="1"/>
    </xf>
    <xf numFmtId="0" fontId="3" fillId="7" borderId="11" xfId="0" applyFont="1" applyFill="1" applyBorder="1" applyAlignment="1">
      <alignment horizont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2" fillId="8" borderId="4" xfId="0" applyFont="1" applyFill="1" applyBorder="1" applyAlignment="1">
      <alignment horizontal="center" wrapText="1"/>
    </xf>
    <xf numFmtId="1" fontId="2" fillId="8" borderId="11" xfId="0" applyNumberFormat="1" applyFont="1" applyFill="1" applyBorder="1" applyAlignment="1">
      <alignment horizontal="center"/>
    </xf>
    <xf numFmtId="0" fontId="2" fillId="8" borderId="11" xfId="0" applyFont="1" applyFill="1" applyBorder="1" applyAlignment="1">
      <alignment horizontal="center"/>
    </xf>
    <xf numFmtId="164" fontId="2" fillId="8" borderId="11" xfId="0" applyNumberFormat="1" applyFont="1" applyFill="1" applyBorder="1" applyAlignment="1">
      <alignment horizontal="center"/>
    </xf>
    <xf numFmtId="1" fontId="2" fillId="0" borderId="11" xfId="0" applyNumberFormat="1" applyFont="1" applyBorder="1" applyAlignment="1">
      <alignment horizontal="center"/>
    </xf>
    <xf numFmtId="0" fontId="2" fillId="8" borderId="11" xfId="0" applyFont="1" applyFill="1" applyBorder="1" applyAlignment="1">
      <alignment horizontal="center" vertical="center"/>
    </xf>
    <xf numFmtId="0" fontId="13" fillId="8" borderId="0" xfId="0" applyFont="1" applyFill="1" applyAlignment="1">
      <alignment horizontal="center" vertical="center"/>
    </xf>
    <xf numFmtId="0" fontId="2" fillId="0" borderId="4" xfId="0" applyFont="1" applyBorder="1"/>
    <xf numFmtId="0" fontId="20" fillId="0" borderId="0" xfId="0" applyFont="1"/>
    <xf numFmtId="0" fontId="10" fillId="0" borderId="4" xfId="0" applyFont="1" applyBorder="1" applyAlignment="1">
      <alignment horizontal="center"/>
    </xf>
    <xf numFmtId="2" fontId="2" fillId="0" borderId="11" xfId="0" applyNumberFormat="1" applyFont="1" applyBorder="1" applyAlignment="1">
      <alignment horizontal="center"/>
    </xf>
    <xf numFmtId="0" fontId="2" fillId="0" borderId="4" xfId="0" applyFont="1" applyBorder="1" applyAlignment="1">
      <alignment horizontal="center"/>
    </xf>
    <xf numFmtId="0" fontId="2" fillId="13" borderId="0" xfId="0" applyFont="1" applyFill="1"/>
    <xf numFmtId="0" fontId="2" fillId="0" borderId="2" xfId="0" applyFont="1" applyBorder="1"/>
    <xf numFmtId="0" fontId="2" fillId="8" borderId="0" xfId="0" applyFont="1" applyFill="1"/>
    <xf numFmtId="0" fontId="13" fillId="0" borderId="0" xfId="0" applyFont="1"/>
    <xf numFmtId="0" fontId="13" fillId="0" borderId="0" xfId="0" applyFont="1" applyAlignment="1">
      <alignment horizontal="center" wrapText="1"/>
    </xf>
    <xf numFmtId="0" fontId="13" fillId="14" borderId="0" xfId="0" applyFont="1" applyFill="1"/>
    <xf numFmtId="0" fontId="13" fillId="8" borderId="0" xfId="0" applyFont="1" applyFill="1"/>
    <xf numFmtId="0" fontId="13" fillId="15" borderId="0" xfId="0" quotePrefix="1" applyFont="1" applyFill="1"/>
    <xf numFmtId="0" fontId="13" fillId="0" borderId="0" xfId="0" applyFont="1" applyAlignment="1">
      <alignment horizontal="center"/>
    </xf>
    <xf numFmtId="0" fontId="2" fillId="7" borderId="0" xfId="0" applyFont="1" applyFill="1" applyAlignment="1">
      <alignment horizontal="center"/>
    </xf>
  </cellXfs>
  <cellStyles count="3">
    <cellStyle name="Normal" xfId="0" builtinId="0"/>
    <cellStyle name="Normal 3 2" xfId="1" xr:uid="{56A43AEC-D331-4B77-9C34-39FAC81F783C}"/>
    <cellStyle name="Percent 2" xfId="2" xr:uid="{A4AFEBEE-D987-4F04-9B25-728447A0B796}"/>
  </cellStyles>
  <dxfs count="46">
    <dxf>
      <fill>
        <patternFill>
          <bgColor rgb="FFFFFF00"/>
        </patternFill>
      </fill>
    </dxf>
    <dxf>
      <fill>
        <patternFill>
          <bgColor rgb="FFF4FEB8"/>
        </patternFill>
      </fill>
    </dxf>
    <dxf>
      <fill>
        <patternFill>
          <bgColor rgb="FFC4D79B"/>
        </patternFill>
      </fill>
    </dxf>
    <dxf>
      <fill>
        <patternFill>
          <bgColor rgb="FFFFFFCC"/>
        </patternFill>
      </fill>
    </dxf>
    <dxf>
      <fill>
        <patternFill>
          <bgColor rgb="FFFFFFCC"/>
        </patternFill>
      </fill>
    </dxf>
    <dxf>
      <fill>
        <patternFill>
          <bgColor rgb="FFFFFF00"/>
        </patternFill>
      </fill>
    </dxf>
    <dxf>
      <fill>
        <patternFill>
          <bgColor rgb="FFF4FEB8"/>
        </patternFill>
      </fill>
    </dxf>
    <dxf>
      <fill>
        <patternFill>
          <bgColor theme="6" tint="0.39994506668294322"/>
        </patternFill>
      </fill>
    </dxf>
    <dxf>
      <fill>
        <patternFill>
          <bgColor rgb="FFFFFFCC"/>
        </patternFill>
      </fill>
    </dxf>
    <dxf>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30958</xdr:colOff>
      <xdr:row>95</xdr:row>
      <xdr:rowOff>33338</xdr:rowOff>
    </xdr:from>
    <xdr:to>
      <xdr:col>6</xdr:col>
      <xdr:colOff>261938</xdr:colOff>
      <xdr:row>107</xdr:row>
      <xdr:rowOff>129423</xdr:rowOff>
    </xdr:to>
    <xdr:pic>
      <xdr:nvPicPr>
        <xdr:cNvPr id="2" name="Picture 1">
          <a:extLst>
            <a:ext uri="{FF2B5EF4-FFF2-40B4-BE49-F238E27FC236}">
              <a16:creationId xmlns:a16="http://schemas.microsoft.com/office/drawing/2014/main" id="{2A2A33BD-363B-0A02-7E24-0DE7C944AB13}"/>
            </a:ext>
          </a:extLst>
        </xdr:cNvPr>
        <xdr:cNvPicPr>
          <a:picLocks noChangeAspect="1"/>
        </xdr:cNvPicPr>
      </xdr:nvPicPr>
      <xdr:blipFill>
        <a:blip xmlns:r="http://schemas.openxmlformats.org/officeDocument/2006/relationships" r:embed="rId1"/>
        <a:stretch>
          <a:fillRect/>
        </a:stretch>
      </xdr:blipFill>
      <xdr:spPr>
        <a:xfrm>
          <a:off x="328614" y="19666744"/>
          <a:ext cx="5350668" cy="2882148"/>
        </a:xfrm>
        <a:prstGeom prst="rect">
          <a:avLst/>
        </a:prstGeom>
      </xdr:spPr>
    </xdr:pic>
    <xdr:clientData/>
  </xdr:twoCellAnchor>
  <xdr:twoCellAnchor editAs="oneCell">
    <xdr:from>
      <xdr:col>0</xdr:col>
      <xdr:colOff>297655</xdr:colOff>
      <xdr:row>108</xdr:row>
      <xdr:rowOff>119063</xdr:rowOff>
    </xdr:from>
    <xdr:to>
      <xdr:col>6</xdr:col>
      <xdr:colOff>261936</xdr:colOff>
      <xdr:row>128</xdr:row>
      <xdr:rowOff>166550</xdr:rowOff>
    </xdr:to>
    <xdr:pic>
      <xdr:nvPicPr>
        <xdr:cNvPr id="3" name="Picture 2">
          <a:extLst>
            <a:ext uri="{FF2B5EF4-FFF2-40B4-BE49-F238E27FC236}">
              <a16:creationId xmlns:a16="http://schemas.microsoft.com/office/drawing/2014/main" id="{FA9C0FF2-3F19-DF9B-F916-EE727BE7190C}"/>
            </a:ext>
          </a:extLst>
        </xdr:cNvPr>
        <xdr:cNvPicPr>
          <a:picLocks noChangeAspect="1"/>
        </xdr:cNvPicPr>
      </xdr:nvPicPr>
      <xdr:blipFill>
        <a:blip xmlns:r="http://schemas.openxmlformats.org/officeDocument/2006/relationships" r:embed="rId2"/>
        <a:stretch>
          <a:fillRect/>
        </a:stretch>
      </xdr:blipFill>
      <xdr:spPr>
        <a:xfrm>
          <a:off x="297655" y="22740938"/>
          <a:ext cx="5381625" cy="40003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5%20Mens%20League\2025%20League%20Master%20Sheet.xlsx" TargetMode="External"/><Relationship Id="rId1" Type="http://schemas.openxmlformats.org/officeDocument/2006/relationships/externalLinkPath" Target="2025%20League%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PMT Sheet"/>
      <sheetName val="HDCPs Explained"/>
      <sheetName val="F9 avg Scores for Yr (2)"/>
      <sheetName val="F9 avg Scores for Yr"/>
      <sheetName val="2025 Sign Ups"/>
      <sheetName val="2025 Pivot"/>
      <sheetName val="2025 Teams &amp; Schedule"/>
      <sheetName val="Process Notes"/>
      <sheetName val="Prev Yrs (2024) Scores.Hdicaps"/>
      <sheetName val="2025 Yr Scores.Hdicaps"/>
      <sheetName val="WK 1 F9 2025"/>
      <sheetName val="WK 2 B9 2025"/>
      <sheetName val="WK 3 F9 2025"/>
      <sheetName val="WK 4 B9 2025"/>
      <sheetName val="WK 5 F9 2025"/>
      <sheetName val="WK 6 B9 2025"/>
      <sheetName val="WK 7 F9 2025"/>
      <sheetName val="WK 8 B9 2025"/>
      <sheetName val="WK 9 F9 2025"/>
      <sheetName val="WK 10 B9 2025"/>
      <sheetName val="WK 11 F9 2025"/>
      <sheetName val="Scramble.Prize Sheet"/>
      <sheetName val="Payouts.Costs"/>
      <sheetName val="Payouts.Cost Published"/>
      <sheetName val="Summary Costs.Revenue"/>
    </sheetNames>
    <sheetDataSet>
      <sheetData sheetId="0"/>
      <sheetData sheetId="1"/>
      <sheetData sheetId="2"/>
      <sheetData sheetId="3"/>
      <sheetData sheetId="4">
        <row r="2">
          <cell r="B2" t="str">
            <v>Name</v>
          </cell>
          <cell r="C2" t="str">
            <v>2025:  New, Y, N, Blank -  No Reply</v>
          </cell>
          <cell r="D2" t="str">
            <v>2025 Starting HDCP</v>
          </cell>
          <cell r="E2" t="str">
            <v xml:space="preserve">2024 TEAM #  </v>
          </cell>
          <cell r="F2" t="str">
            <v xml:space="preserve">Tees Playing -  R:Reg, S:Sr, SN: Sr New </v>
          </cell>
          <cell r="G2" t="str">
            <v>Team Name</v>
          </cell>
          <cell r="H2" t="str">
            <v>Paid</v>
          </cell>
          <cell r="I2" t="str">
            <v>Notes</v>
          </cell>
        </row>
        <row r="3">
          <cell r="B3" t="str">
            <v>Almasi, Andrew</v>
          </cell>
          <cell r="C3" t="str">
            <v>Y</v>
          </cell>
          <cell r="D3">
            <v>16.800000000000004</v>
          </cell>
          <cell r="E3">
            <v>8</v>
          </cell>
          <cell r="F3" t="str">
            <v>R</v>
          </cell>
          <cell r="G3" t="str">
            <v>8 - Arnie's Army</v>
          </cell>
          <cell r="K3" t="str">
            <v>1 - Norman's Sharks</v>
          </cell>
        </row>
        <row r="4">
          <cell r="B4" t="str">
            <v>Almasi, Joe</v>
          </cell>
          <cell r="C4" t="str">
            <v>Y</v>
          </cell>
          <cell r="D4">
            <v>7.7666666666666657</v>
          </cell>
          <cell r="E4">
            <v>5</v>
          </cell>
          <cell r="F4" t="str">
            <v>R</v>
          </cell>
          <cell r="G4" t="str">
            <v>5 - The Golden Bears</v>
          </cell>
          <cell r="K4" t="str">
            <v>2 - Trevino's Highballers</v>
          </cell>
        </row>
        <row r="5">
          <cell r="B5" t="str">
            <v>Almasi, Matt</v>
          </cell>
          <cell r="C5" t="str">
            <v>Y</v>
          </cell>
          <cell r="D5">
            <v>13.600000000000001</v>
          </cell>
          <cell r="E5">
            <v>3</v>
          </cell>
          <cell r="F5" t="str">
            <v>R</v>
          </cell>
          <cell r="G5" t="str">
            <v>3 - Watson's Kneeknockers</v>
          </cell>
          <cell r="K5" t="str">
            <v>3 - Watson's Kneeknockers</v>
          </cell>
        </row>
        <row r="6">
          <cell r="B6" t="str">
            <v>Almasi, Tom</v>
          </cell>
          <cell r="C6" t="str">
            <v>Y</v>
          </cell>
          <cell r="D6">
            <v>15.266666666666666</v>
          </cell>
          <cell r="E6">
            <v>5</v>
          </cell>
          <cell r="F6" t="str">
            <v>R</v>
          </cell>
          <cell r="G6" t="str">
            <v>5 - The Golden Bears</v>
          </cell>
          <cell r="K6" t="str">
            <v>4 - Gary's Players</v>
          </cell>
        </row>
        <row r="7">
          <cell r="B7" t="str">
            <v>Anderson, Jeremy (N)</v>
          </cell>
          <cell r="C7" t="str">
            <v>New</v>
          </cell>
          <cell r="D7">
            <v>6</v>
          </cell>
          <cell r="E7">
            <v>8</v>
          </cell>
          <cell r="F7" t="str">
            <v>R</v>
          </cell>
          <cell r="G7" t="str">
            <v>8 - Arnie's Army</v>
          </cell>
          <cell r="I7" t="str">
            <v>upper 30, low 40's</v>
          </cell>
          <cell r="K7" t="str">
            <v>5 - The Golden Bears</v>
          </cell>
        </row>
        <row r="8">
          <cell r="B8" t="str">
            <v>Askam, Tim</v>
          </cell>
          <cell r="C8" t="str">
            <v>Y</v>
          </cell>
          <cell r="D8">
            <v>6.2666666666666657</v>
          </cell>
          <cell r="E8">
            <v>10</v>
          </cell>
          <cell r="F8" t="str">
            <v>R</v>
          </cell>
          <cell r="G8" t="str">
            <v>10 - The Caddyshacks</v>
          </cell>
          <cell r="K8" t="str">
            <v>6 - Weiskopf's Wiseguys</v>
          </cell>
        </row>
        <row r="9">
          <cell r="B9" t="str">
            <v>Babcock, Nick</v>
          </cell>
          <cell r="C9" t="str">
            <v>Y</v>
          </cell>
          <cell r="D9">
            <v>9</v>
          </cell>
          <cell r="E9">
            <v>8</v>
          </cell>
          <cell r="F9" t="str">
            <v>R</v>
          </cell>
          <cell r="G9" t="str">
            <v>8 - Arnie's Army</v>
          </cell>
          <cell r="K9" t="str">
            <v>7 - Hogan's Heroes</v>
          </cell>
        </row>
        <row r="10">
          <cell r="B10" t="str">
            <v>Begner, Josh</v>
          </cell>
          <cell r="C10" t="str">
            <v>Y</v>
          </cell>
          <cell r="D10">
            <v>9.1199999999999974</v>
          </cell>
          <cell r="E10">
            <v>5</v>
          </cell>
          <cell r="F10" t="str">
            <v>R</v>
          </cell>
          <cell r="G10" t="str">
            <v>5 - The Golden Bears</v>
          </cell>
          <cell r="K10" t="str">
            <v>8 - Arnie's Army</v>
          </cell>
        </row>
        <row r="11">
          <cell r="B11" t="str">
            <v>Bieneman, Jeremy (N)</v>
          </cell>
          <cell r="C11" t="str">
            <v>New</v>
          </cell>
          <cell r="D11">
            <v>9</v>
          </cell>
          <cell r="E11">
            <v>2</v>
          </cell>
          <cell r="F11" t="str">
            <v>R</v>
          </cell>
          <cell r="G11" t="str">
            <v>2 - Trevino's Highballers</v>
          </cell>
          <cell r="K11" t="str">
            <v>9 - Wannabe Masters</v>
          </cell>
        </row>
        <row r="12">
          <cell r="B12" t="str">
            <v>Blum, Kenny</v>
          </cell>
          <cell r="C12" t="str">
            <v>Y</v>
          </cell>
          <cell r="D12">
            <v>6.4333333333333371</v>
          </cell>
          <cell r="E12">
            <v>6</v>
          </cell>
          <cell r="F12" t="str">
            <v>R</v>
          </cell>
          <cell r="G12" t="str">
            <v>6 - Weiskopf's Wiseguys</v>
          </cell>
          <cell r="K12" t="str">
            <v>10 - The Caddyshacks</v>
          </cell>
        </row>
        <row r="13">
          <cell r="B13" t="str">
            <v>Blum, Tanner</v>
          </cell>
          <cell r="C13" t="str">
            <v>Y</v>
          </cell>
          <cell r="D13">
            <v>5.4333333333333371</v>
          </cell>
          <cell r="E13">
            <v>4</v>
          </cell>
          <cell r="F13" t="str">
            <v>R</v>
          </cell>
          <cell r="G13" t="str">
            <v>4 - Gary's Players</v>
          </cell>
        </row>
        <row r="14">
          <cell r="B14" t="str">
            <v>Blum, Tucker</v>
          </cell>
          <cell r="C14" t="str">
            <v>Y</v>
          </cell>
          <cell r="D14">
            <v>10.433333333333337</v>
          </cell>
          <cell r="E14">
            <v>7</v>
          </cell>
          <cell r="F14" t="str">
            <v>R</v>
          </cell>
          <cell r="G14" t="str">
            <v>7 - Hogan's Heroes</v>
          </cell>
          <cell r="J14" t="str">
            <v xml:space="preserve"> </v>
          </cell>
        </row>
        <row r="15">
          <cell r="B15" t="str">
            <v>Bourque, Philip</v>
          </cell>
          <cell r="C15" t="str">
            <v>Y</v>
          </cell>
          <cell r="D15">
            <v>11.433333333333337</v>
          </cell>
          <cell r="E15">
            <v>7</v>
          </cell>
          <cell r="F15" t="str">
            <v>R</v>
          </cell>
          <cell r="G15" t="str">
            <v>7 - Hogan's Heroes</v>
          </cell>
        </row>
        <row r="16">
          <cell r="B16" t="str">
            <v>Burwell, Brandon</v>
          </cell>
          <cell r="C16" t="str">
            <v>Y</v>
          </cell>
          <cell r="D16">
            <v>7.8000000000000043</v>
          </cell>
          <cell r="E16">
            <v>7</v>
          </cell>
          <cell r="F16" t="str">
            <v>R</v>
          </cell>
          <cell r="G16" t="str">
            <v>7 - Hogan's Heroes</v>
          </cell>
        </row>
        <row r="17">
          <cell r="B17" t="str">
            <v>Cafferty, Pat</v>
          </cell>
          <cell r="C17" t="str">
            <v>Y</v>
          </cell>
          <cell r="D17">
            <v>4.7666666666666657</v>
          </cell>
          <cell r="E17">
            <v>2</v>
          </cell>
          <cell r="F17" t="str">
            <v>R</v>
          </cell>
          <cell r="G17" t="str">
            <v>2 - Trevino's Highballers</v>
          </cell>
        </row>
        <row r="18">
          <cell r="B18" t="str">
            <v>Carter, Greg</v>
          </cell>
          <cell r="C18" t="str">
            <v>Y</v>
          </cell>
          <cell r="D18">
            <v>12.200000000000003</v>
          </cell>
          <cell r="E18">
            <v>5</v>
          </cell>
          <cell r="F18" t="str">
            <v>R</v>
          </cell>
          <cell r="G18" t="str">
            <v>5 - The Golden Bears</v>
          </cell>
        </row>
        <row r="19">
          <cell r="B19" t="str">
            <v>Casper, Steve</v>
          </cell>
          <cell r="C19" t="str">
            <v>Y</v>
          </cell>
          <cell r="D19">
            <v>3.2666666666666657</v>
          </cell>
          <cell r="E19">
            <v>9</v>
          </cell>
          <cell r="F19" t="str">
            <v>R</v>
          </cell>
          <cell r="G19" t="str">
            <v>9 - Wannabe Masters</v>
          </cell>
        </row>
        <row r="20">
          <cell r="B20" t="str">
            <v>Caulkins, Paul</v>
          </cell>
          <cell r="C20" t="str">
            <v>Y</v>
          </cell>
          <cell r="D20">
            <v>9.6000000000000014</v>
          </cell>
          <cell r="E20">
            <v>1</v>
          </cell>
          <cell r="F20" t="str">
            <v>R</v>
          </cell>
          <cell r="G20" t="str">
            <v>1 - Norman's Sharks</v>
          </cell>
        </row>
        <row r="21">
          <cell r="B21" t="str">
            <v>Centers, Jason</v>
          </cell>
          <cell r="C21" t="str">
            <v>Y</v>
          </cell>
          <cell r="D21">
            <v>4.2666666666666657</v>
          </cell>
          <cell r="E21">
            <v>4</v>
          </cell>
          <cell r="F21" t="str">
            <v>R</v>
          </cell>
          <cell r="G21" t="str">
            <v>4 - Gary's Players</v>
          </cell>
        </row>
        <row r="22">
          <cell r="B22" t="str">
            <v>ClaerHout, Todd</v>
          </cell>
          <cell r="C22" t="str">
            <v>Y</v>
          </cell>
          <cell r="D22">
            <v>5.1000000000000014</v>
          </cell>
          <cell r="E22">
            <v>2</v>
          </cell>
          <cell r="F22" t="str">
            <v>R</v>
          </cell>
          <cell r="G22" t="str">
            <v>2 - Trevino's Highballers</v>
          </cell>
        </row>
        <row r="23">
          <cell r="B23" t="str">
            <v>Clark, John</v>
          </cell>
          <cell r="C23" t="str">
            <v>Y</v>
          </cell>
          <cell r="D23">
            <v>7.6000000000000014</v>
          </cell>
          <cell r="E23">
            <v>2</v>
          </cell>
          <cell r="F23" t="str">
            <v>SN</v>
          </cell>
          <cell r="G23" t="str">
            <v>2 - Trevino's Highballers</v>
          </cell>
          <cell r="I23" t="str">
            <v>new to sr tees this year, recalc HDCP like a new person</v>
          </cell>
        </row>
        <row r="24">
          <cell r="B24" t="str">
            <v>Cluskey, Ron</v>
          </cell>
          <cell r="C24" t="str">
            <v>Y</v>
          </cell>
          <cell r="D24">
            <v>10.100000000000001</v>
          </cell>
          <cell r="E24">
            <v>4</v>
          </cell>
          <cell r="F24" t="str">
            <v>S</v>
          </cell>
          <cell r="G24" t="str">
            <v>4 - Gary's Players</v>
          </cell>
        </row>
        <row r="25">
          <cell r="B25" t="str">
            <v>Cochran, Chris (N)</v>
          </cell>
          <cell r="C25" t="str">
            <v>New</v>
          </cell>
          <cell r="D25">
            <v>9</v>
          </cell>
          <cell r="E25">
            <v>3</v>
          </cell>
          <cell r="F25" t="str">
            <v>R</v>
          </cell>
          <cell r="G25" t="str">
            <v>3 - Watson's Kneeknockers</v>
          </cell>
        </row>
        <row r="26">
          <cell r="B26" t="str">
            <v>Colgan, Jack</v>
          </cell>
          <cell r="C26" t="str">
            <v>Y</v>
          </cell>
          <cell r="D26">
            <v>15.933333333333337</v>
          </cell>
          <cell r="E26">
            <v>7</v>
          </cell>
          <cell r="F26" t="str">
            <v>R</v>
          </cell>
          <cell r="G26" t="str">
            <v>7 - Hogan's Heroes</v>
          </cell>
        </row>
        <row r="27">
          <cell r="B27" t="str">
            <v>Conklin, Tom</v>
          </cell>
          <cell r="C27" t="str">
            <v>Y</v>
          </cell>
          <cell r="D27">
            <v>2.6000000000000014</v>
          </cell>
          <cell r="E27">
            <v>7</v>
          </cell>
          <cell r="F27" t="str">
            <v>R</v>
          </cell>
          <cell r="G27" t="str">
            <v>7 - Hogan's Heroes</v>
          </cell>
        </row>
        <row r="28">
          <cell r="B28" t="str">
            <v>Copple, Jim</v>
          </cell>
          <cell r="C28" t="str">
            <v>Y</v>
          </cell>
          <cell r="D28">
            <v>7.2666666666666657</v>
          </cell>
          <cell r="E28">
            <v>1</v>
          </cell>
          <cell r="F28" t="str">
            <v>R</v>
          </cell>
          <cell r="G28" t="str">
            <v>1 - Norman's Sharks</v>
          </cell>
          <cell r="H28" t="str">
            <v xml:space="preserve"> </v>
          </cell>
        </row>
        <row r="29">
          <cell r="B29" t="str">
            <v>Cosby, Doug</v>
          </cell>
          <cell r="C29" t="str">
            <v>Y</v>
          </cell>
          <cell r="D29">
            <v>13.899999999999999</v>
          </cell>
          <cell r="E29">
            <v>4</v>
          </cell>
          <cell r="F29" t="str">
            <v>R</v>
          </cell>
          <cell r="G29" t="str">
            <v>4 - Gary's Players</v>
          </cell>
        </row>
        <row r="30">
          <cell r="B30" t="str">
            <v>Coulter, Ken</v>
          </cell>
          <cell r="C30" t="str">
            <v>Y</v>
          </cell>
          <cell r="D30">
            <v>0.76666666666666572</v>
          </cell>
          <cell r="E30">
            <v>3</v>
          </cell>
          <cell r="F30" t="str">
            <v>S</v>
          </cell>
          <cell r="G30" t="str">
            <v>3 - Watson's Kneeknockers</v>
          </cell>
        </row>
        <row r="31">
          <cell r="B31" t="str">
            <v>Criswell, Larry</v>
          </cell>
          <cell r="C31" t="str">
            <v>Y</v>
          </cell>
          <cell r="D31">
            <v>9.2666666666666657</v>
          </cell>
          <cell r="E31">
            <v>3</v>
          </cell>
          <cell r="F31" t="str">
            <v>S</v>
          </cell>
          <cell r="G31" t="str">
            <v>3 - Watson's Kneeknockers</v>
          </cell>
        </row>
        <row r="32">
          <cell r="B32" t="str">
            <v>Dickson, Rob (N)</v>
          </cell>
          <cell r="C32" t="str">
            <v>New</v>
          </cell>
          <cell r="D32">
            <v>9</v>
          </cell>
          <cell r="E32">
            <v>5</v>
          </cell>
          <cell r="F32" t="str">
            <v>R</v>
          </cell>
          <cell r="G32" t="str">
            <v>5 - The Golden Bears</v>
          </cell>
        </row>
        <row r="33">
          <cell r="B33" t="str">
            <v>Durst, Justin</v>
          </cell>
          <cell r="C33" t="str">
            <v>Y</v>
          </cell>
          <cell r="D33">
            <v>6.3999999999999986</v>
          </cell>
          <cell r="E33">
            <v>8</v>
          </cell>
          <cell r="F33" t="str">
            <v>R</v>
          </cell>
          <cell r="G33" t="str">
            <v>8 - Arnie's Army</v>
          </cell>
        </row>
        <row r="34">
          <cell r="B34" t="str">
            <v>Ehens, Matt</v>
          </cell>
          <cell r="C34" t="str">
            <v>Y</v>
          </cell>
          <cell r="D34">
            <v>6.4333333333333371</v>
          </cell>
          <cell r="E34">
            <v>7</v>
          </cell>
          <cell r="F34" t="str">
            <v>R</v>
          </cell>
          <cell r="G34" t="str">
            <v>7 - Hogan's Heroes</v>
          </cell>
        </row>
        <row r="35">
          <cell r="B35" t="str">
            <v>Ekstrand, Jared</v>
          </cell>
          <cell r="C35" t="str">
            <v>Y</v>
          </cell>
          <cell r="D35">
            <v>5.8000000000000043</v>
          </cell>
          <cell r="E35">
            <v>7</v>
          </cell>
          <cell r="F35" t="str">
            <v>R</v>
          </cell>
          <cell r="G35" t="str">
            <v>7 - Hogan's Heroes</v>
          </cell>
        </row>
        <row r="36">
          <cell r="B36" t="str">
            <v>Evans, Clark</v>
          </cell>
          <cell r="C36" t="str">
            <v>Y</v>
          </cell>
          <cell r="D36">
            <v>6.6000000000000014</v>
          </cell>
          <cell r="E36">
            <v>4</v>
          </cell>
          <cell r="F36" t="str">
            <v>R</v>
          </cell>
          <cell r="G36" t="str">
            <v>4 - Gary's Players</v>
          </cell>
        </row>
        <row r="37">
          <cell r="B37" t="str">
            <v>Ewalt, Alex</v>
          </cell>
          <cell r="C37" t="str">
            <v>Y</v>
          </cell>
          <cell r="D37">
            <v>6.7666666666666657</v>
          </cell>
          <cell r="E37">
            <v>3</v>
          </cell>
          <cell r="F37" t="str">
            <v>R</v>
          </cell>
          <cell r="G37" t="str">
            <v>3 - Watson's Kneeknockers</v>
          </cell>
        </row>
        <row r="38">
          <cell r="B38" t="str">
            <v>Ewalt, Britt</v>
          </cell>
          <cell r="C38" t="str">
            <v>Y</v>
          </cell>
          <cell r="D38">
            <v>10.800000000000004</v>
          </cell>
          <cell r="E38">
            <v>10</v>
          </cell>
          <cell r="F38" t="str">
            <v>R</v>
          </cell>
          <cell r="G38" t="str">
            <v>10 - The Caddyshacks</v>
          </cell>
        </row>
        <row r="39">
          <cell r="B39" t="str">
            <v>Fletcher, Mat</v>
          </cell>
          <cell r="C39" t="str">
            <v>Y</v>
          </cell>
          <cell r="D39">
            <v>13.399999999999999</v>
          </cell>
          <cell r="E39">
            <v>1</v>
          </cell>
          <cell r="F39" t="str">
            <v>R</v>
          </cell>
          <cell r="G39" t="str">
            <v>1 - Norman's Sharks</v>
          </cell>
        </row>
        <row r="40">
          <cell r="B40" t="str">
            <v>Florey, Jon (N)</v>
          </cell>
          <cell r="C40" t="str">
            <v>New</v>
          </cell>
          <cell r="D40">
            <v>9</v>
          </cell>
          <cell r="E40">
            <v>7</v>
          </cell>
          <cell r="F40" t="str">
            <v>R</v>
          </cell>
          <cell r="G40" t="str">
            <v>7 - Hogan's Heroes</v>
          </cell>
        </row>
        <row r="41">
          <cell r="B41" t="str">
            <v>Franks, Jason</v>
          </cell>
          <cell r="C41" t="str">
            <v>Y</v>
          </cell>
          <cell r="D41">
            <v>10.200000000000003</v>
          </cell>
          <cell r="E41">
            <v>6</v>
          </cell>
          <cell r="F41" t="str">
            <v>R</v>
          </cell>
          <cell r="G41" t="str">
            <v>6 - Weiskopf's Wiseguys</v>
          </cell>
        </row>
        <row r="42">
          <cell r="B42" t="str">
            <v>Frietsch, Bill</v>
          </cell>
          <cell r="C42" t="str">
            <v>Y</v>
          </cell>
          <cell r="D42">
            <v>4.4333333333333371</v>
          </cell>
          <cell r="E42">
            <v>3</v>
          </cell>
          <cell r="F42" t="str">
            <v>R</v>
          </cell>
          <cell r="G42" t="str">
            <v>3 - Watson's Kneeknockers</v>
          </cell>
        </row>
        <row r="43">
          <cell r="B43" t="str">
            <v>Frye, Kevin</v>
          </cell>
          <cell r="C43" t="str">
            <v>Y</v>
          </cell>
          <cell r="D43">
            <v>8</v>
          </cell>
          <cell r="E43">
            <v>10</v>
          </cell>
          <cell r="F43" t="str">
            <v>R</v>
          </cell>
          <cell r="G43" t="str">
            <v>10 - The Caddyshacks</v>
          </cell>
        </row>
        <row r="44">
          <cell r="B44" t="str">
            <v>Glenn, Mathew (N)</v>
          </cell>
          <cell r="C44" t="str">
            <v>New</v>
          </cell>
          <cell r="D44">
            <v>5.0999999999999996</v>
          </cell>
          <cell r="E44">
            <v>9</v>
          </cell>
          <cell r="F44" t="str">
            <v>R</v>
          </cell>
          <cell r="G44" t="str">
            <v>9 - Wannabe Masters</v>
          </cell>
          <cell r="I44" t="str">
            <v>upper 30's, low 40</v>
          </cell>
        </row>
        <row r="45">
          <cell r="B45" t="str">
            <v>Graves, Nate</v>
          </cell>
          <cell r="C45" t="str">
            <v>Y</v>
          </cell>
          <cell r="D45">
            <v>0.93333333333333712</v>
          </cell>
          <cell r="E45">
            <v>4</v>
          </cell>
          <cell r="F45" t="str">
            <v>R</v>
          </cell>
          <cell r="G45" t="str">
            <v>4 - Gary's Players</v>
          </cell>
        </row>
        <row r="46">
          <cell r="B46" t="str">
            <v>Guppy, Matt</v>
          </cell>
          <cell r="C46" t="str">
            <v>Y</v>
          </cell>
          <cell r="D46">
            <v>4.8000000000000043</v>
          </cell>
          <cell r="E46">
            <v>1</v>
          </cell>
          <cell r="F46" t="str">
            <v>R</v>
          </cell>
          <cell r="G46" t="str">
            <v>1 - Norman's Sharks</v>
          </cell>
        </row>
        <row r="47">
          <cell r="B47" t="str">
            <v>HalloWay, Chad</v>
          </cell>
          <cell r="C47" t="str">
            <v>Y</v>
          </cell>
          <cell r="D47">
            <v>5.9333333333333371</v>
          </cell>
          <cell r="E47">
            <v>8</v>
          </cell>
          <cell r="F47" t="str">
            <v>R</v>
          </cell>
          <cell r="G47" t="str">
            <v>8 - Arnie's Army</v>
          </cell>
        </row>
        <row r="48">
          <cell r="B48" t="str">
            <v>Hamby, Cooper (N)</v>
          </cell>
          <cell r="C48" t="str">
            <v>New</v>
          </cell>
          <cell r="D48">
            <v>15</v>
          </cell>
          <cell r="E48">
            <v>10</v>
          </cell>
          <cell r="F48" t="str">
            <v>R</v>
          </cell>
          <cell r="G48" t="str">
            <v>10 - The Caddyshacks</v>
          </cell>
          <cell r="I48" t="str">
            <v>low to mid 50's</v>
          </cell>
        </row>
        <row r="49">
          <cell r="B49" t="str">
            <v>Harmon, Aaron</v>
          </cell>
          <cell r="C49" t="str">
            <v>Y</v>
          </cell>
          <cell r="D49">
            <v>3.5750000000000028</v>
          </cell>
          <cell r="E49">
            <v>10</v>
          </cell>
          <cell r="F49" t="str">
            <v>R</v>
          </cell>
          <cell r="G49" t="str">
            <v>10 - The Caddyshacks</v>
          </cell>
        </row>
        <row r="50">
          <cell r="B50" t="str">
            <v>Harms, Tim</v>
          </cell>
          <cell r="C50" t="str">
            <v>Y</v>
          </cell>
          <cell r="D50">
            <v>3.1000000000000014</v>
          </cell>
          <cell r="E50">
            <v>8</v>
          </cell>
          <cell r="F50" t="str">
            <v>R</v>
          </cell>
          <cell r="G50" t="str">
            <v>8 - Arnie's Army</v>
          </cell>
        </row>
        <row r="51">
          <cell r="B51" t="str">
            <v>Hart, Seth</v>
          </cell>
          <cell r="C51" t="str">
            <v>Y</v>
          </cell>
          <cell r="D51">
            <v>8</v>
          </cell>
          <cell r="E51">
            <v>9</v>
          </cell>
          <cell r="F51" t="str">
            <v>R</v>
          </cell>
          <cell r="G51" t="str">
            <v>9 - Wannabe Masters</v>
          </cell>
        </row>
        <row r="52">
          <cell r="B52" t="str">
            <v>Haulk, Jake</v>
          </cell>
          <cell r="C52" t="str">
            <v>Y</v>
          </cell>
          <cell r="D52">
            <v>15.600000000000001</v>
          </cell>
          <cell r="E52">
            <v>6</v>
          </cell>
          <cell r="F52" t="str">
            <v>R</v>
          </cell>
          <cell r="G52" t="str">
            <v>6 - Weiskopf's Wiseguys</v>
          </cell>
        </row>
        <row r="53">
          <cell r="B53" t="str">
            <v>Heinz, Dan</v>
          </cell>
          <cell r="C53" t="str">
            <v>Y</v>
          </cell>
          <cell r="D53">
            <v>9.1000000000000014</v>
          </cell>
          <cell r="E53">
            <v>7</v>
          </cell>
          <cell r="F53" t="str">
            <v>R</v>
          </cell>
          <cell r="G53" t="str">
            <v>7 - Hogan's Heroes</v>
          </cell>
        </row>
        <row r="54">
          <cell r="B54" t="str">
            <v>Howard, Chris</v>
          </cell>
          <cell r="C54" t="str">
            <v>Y</v>
          </cell>
          <cell r="D54">
            <v>7.7666666666666657</v>
          </cell>
          <cell r="E54">
            <v>6</v>
          </cell>
          <cell r="F54" t="str">
            <v>R</v>
          </cell>
          <cell r="G54" t="str">
            <v>6 - Weiskopf's Wiseguys</v>
          </cell>
        </row>
        <row r="55">
          <cell r="B55" t="str">
            <v>Jackson, Bob</v>
          </cell>
          <cell r="C55" t="str">
            <v>Y</v>
          </cell>
          <cell r="D55">
            <v>10.200000000000003</v>
          </cell>
          <cell r="E55">
            <v>5</v>
          </cell>
          <cell r="F55" t="str">
            <v>R</v>
          </cell>
          <cell r="G55" t="str">
            <v>5 - The Golden Bears</v>
          </cell>
        </row>
        <row r="56">
          <cell r="B56" t="str">
            <v>Jehle, Nick</v>
          </cell>
          <cell r="C56" t="str">
            <v>Y</v>
          </cell>
          <cell r="D56">
            <v>4</v>
          </cell>
          <cell r="E56">
            <v>6</v>
          </cell>
          <cell r="F56" t="str">
            <v>R</v>
          </cell>
          <cell r="G56" t="str">
            <v>6 - Weiskopf's Wiseguys</v>
          </cell>
        </row>
        <row r="57">
          <cell r="B57" t="str">
            <v>Jehle, Scott</v>
          </cell>
          <cell r="C57" t="str">
            <v>Y</v>
          </cell>
          <cell r="D57">
            <v>7.6000000000000014</v>
          </cell>
          <cell r="E57">
            <v>3</v>
          </cell>
          <cell r="F57" t="str">
            <v>R</v>
          </cell>
          <cell r="G57" t="str">
            <v>3 - Watson's Kneeknockers</v>
          </cell>
          <cell r="H57" t="str">
            <v xml:space="preserve"> </v>
          </cell>
        </row>
        <row r="58">
          <cell r="B58" t="str">
            <v>Johns, Nate</v>
          </cell>
          <cell r="C58" t="str">
            <v>Y</v>
          </cell>
          <cell r="D58">
            <v>8.4333333333333371</v>
          </cell>
          <cell r="E58">
            <v>10</v>
          </cell>
          <cell r="F58" t="str">
            <v>R</v>
          </cell>
          <cell r="G58" t="str">
            <v>10 - The Caddyshacks</v>
          </cell>
        </row>
        <row r="59">
          <cell r="B59" t="str">
            <v>Kirvin, Zach</v>
          </cell>
          <cell r="C59" t="str">
            <v>Y</v>
          </cell>
          <cell r="D59">
            <v>7.6779999999999973</v>
          </cell>
          <cell r="E59">
            <v>4</v>
          </cell>
          <cell r="F59" t="str">
            <v>R</v>
          </cell>
          <cell r="G59" t="str">
            <v>4 - Gary's Players</v>
          </cell>
        </row>
        <row r="60">
          <cell r="B60" t="str">
            <v>Ludwig, Jay</v>
          </cell>
          <cell r="C60" t="str">
            <v>Y</v>
          </cell>
          <cell r="D60">
            <v>9.1000000000000014</v>
          </cell>
          <cell r="E60">
            <v>6</v>
          </cell>
          <cell r="F60" t="str">
            <v>R</v>
          </cell>
          <cell r="G60" t="str">
            <v>6 - Weiskopf's Wiseguys</v>
          </cell>
        </row>
        <row r="61">
          <cell r="B61" t="str">
            <v>Mackie, Greg</v>
          </cell>
          <cell r="C61" t="str">
            <v>Y</v>
          </cell>
          <cell r="D61">
            <v>7.1000000000000014</v>
          </cell>
          <cell r="E61">
            <v>2</v>
          </cell>
          <cell r="F61" t="str">
            <v>S</v>
          </cell>
          <cell r="G61" t="str">
            <v>2 - Trevino's Highballers</v>
          </cell>
        </row>
        <row r="62">
          <cell r="B62" t="str">
            <v>Maier, Tom</v>
          </cell>
          <cell r="C62" t="str">
            <v>Y</v>
          </cell>
          <cell r="D62">
            <v>7.8000000000000043</v>
          </cell>
          <cell r="E62">
            <v>8</v>
          </cell>
          <cell r="F62" t="str">
            <v>R</v>
          </cell>
          <cell r="G62" t="str">
            <v>8 - Arnie's Army</v>
          </cell>
        </row>
        <row r="63">
          <cell r="B63" t="str">
            <v>McCoy, Derek</v>
          </cell>
          <cell r="C63" t="str">
            <v>Y</v>
          </cell>
          <cell r="D63">
            <v>5.2666666666666657</v>
          </cell>
          <cell r="E63">
            <v>3</v>
          </cell>
          <cell r="F63" t="str">
            <v>R</v>
          </cell>
          <cell r="G63" t="str">
            <v>3 - Watson's Kneeknockers</v>
          </cell>
        </row>
        <row r="64">
          <cell r="B64" t="str">
            <v>McKinty, John</v>
          </cell>
          <cell r="C64" t="str">
            <v>Y</v>
          </cell>
          <cell r="D64">
            <v>1.3999999999999986</v>
          </cell>
          <cell r="E64">
            <v>5</v>
          </cell>
          <cell r="F64" t="str">
            <v>R</v>
          </cell>
          <cell r="G64" t="str">
            <v>5 - The Golden Bears</v>
          </cell>
        </row>
        <row r="65">
          <cell r="B65" t="str">
            <v>Miller, Steven</v>
          </cell>
          <cell r="C65" t="str">
            <v>Y</v>
          </cell>
          <cell r="D65">
            <v>6</v>
          </cell>
          <cell r="E65">
            <v>10</v>
          </cell>
          <cell r="F65" t="str">
            <v>R</v>
          </cell>
          <cell r="G65" t="str">
            <v>10 - The Caddyshacks</v>
          </cell>
        </row>
        <row r="66">
          <cell r="B66" t="str">
            <v>Monroe, Jim</v>
          </cell>
          <cell r="C66" t="str">
            <v>Y</v>
          </cell>
          <cell r="D66">
            <v>6</v>
          </cell>
          <cell r="E66">
            <v>9</v>
          </cell>
          <cell r="F66" t="str">
            <v>R</v>
          </cell>
          <cell r="G66" t="str">
            <v>9 - Wannabe Masters</v>
          </cell>
        </row>
        <row r="67">
          <cell r="B67" t="str">
            <v>Monroe, Nate</v>
          </cell>
          <cell r="C67" t="str">
            <v>Y</v>
          </cell>
          <cell r="D67">
            <v>1.4333333333333371</v>
          </cell>
          <cell r="E67">
            <v>6</v>
          </cell>
          <cell r="F67" t="str">
            <v>R</v>
          </cell>
          <cell r="G67" t="str">
            <v>6 - Weiskopf's Wiseguys</v>
          </cell>
        </row>
        <row r="68">
          <cell r="B68" t="str">
            <v>Nader, James</v>
          </cell>
          <cell r="C68" t="str">
            <v>Y</v>
          </cell>
          <cell r="D68">
            <v>9.7666666666666657</v>
          </cell>
          <cell r="E68">
            <v>1</v>
          </cell>
          <cell r="F68" t="str">
            <v>R</v>
          </cell>
          <cell r="G68" t="str">
            <v>1 - Norman's Sharks</v>
          </cell>
        </row>
        <row r="69">
          <cell r="B69" t="str">
            <v>Northrup, Jim</v>
          </cell>
          <cell r="C69" t="str">
            <v>Y</v>
          </cell>
          <cell r="D69">
            <v>3.8000000000000043</v>
          </cell>
          <cell r="E69">
            <v>8</v>
          </cell>
          <cell r="F69" t="str">
            <v>R</v>
          </cell>
          <cell r="G69" t="str">
            <v>8 - Arnie's Army</v>
          </cell>
        </row>
        <row r="70">
          <cell r="B70" t="str">
            <v>Ott, Alex</v>
          </cell>
          <cell r="C70" t="str">
            <v>Y</v>
          </cell>
          <cell r="D70">
            <v>0.25</v>
          </cell>
          <cell r="E70">
            <v>2</v>
          </cell>
          <cell r="F70" t="str">
            <v>R</v>
          </cell>
          <cell r="G70" t="str">
            <v>2 - Trevino's Highballers</v>
          </cell>
        </row>
        <row r="71">
          <cell r="B71" t="str">
            <v>Patterson, Jim</v>
          </cell>
          <cell r="C71" t="str">
            <v>Y</v>
          </cell>
          <cell r="D71">
            <v>11.766666666666666</v>
          </cell>
          <cell r="E71">
            <v>6</v>
          </cell>
          <cell r="F71" t="str">
            <v>R</v>
          </cell>
          <cell r="G71" t="str">
            <v>6 - Weiskopf's Wiseguys</v>
          </cell>
        </row>
        <row r="72">
          <cell r="B72" t="str">
            <v>Peterson, Andy</v>
          </cell>
          <cell r="C72" t="str">
            <v>Y</v>
          </cell>
          <cell r="D72">
            <v>10</v>
          </cell>
          <cell r="E72">
            <v>3</v>
          </cell>
          <cell r="F72" t="str">
            <v>R</v>
          </cell>
          <cell r="G72" t="str">
            <v>3 - Watson's Kneeknockers</v>
          </cell>
        </row>
        <row r="73">
          <cell r="B73" t="str">
            <v>Phillips, Ralph</v>
          </cell>
          <cell r="C73" t="str">
            <v>Y</v>
          </cell>
          <cell r="D73">
            <v>7.3999999999999986</v>
          </cell>
          <cell r="E73">
            <v>1</v>
          </cell>
          <cell r="F73" t="str">
            <v>R</v>
          </cell>
          <cell r="G73" t="str">
            <v>1 - Norman's Sharks</v>
          </cell>
        </row>
        <row r="74">
          <cell r="B74" t="str">
            <v>Pierson, Brent</v>
          </cell>
          <cell r="C74" t="str">
            <v>Y</v>
          </cell>
          <cell r="D74">
            <v>10.600000000000001</v>
          </cell>
          <cell r="E74">
            <v>8</v>
          </cell>
          <cell r="F74" t="str">
            <v>R</v>
          </cell>
          <cell r="G74" t="str">
            <v>8 - Arnie's Army</v>
          </cell>
        </row>
        <row r="75">
          <cell r="B75" t="str">
            <v>Pierson, Greg</v>
          </cell>
          <cell r="C75" t="str">
            <v>Y</v>
          </cell>
          <cell r="D75">
            <v>8.6000000000000014</v>
          </cell>
          <cell r="E75">
            <v>9</v>
          </cell>
          <cell r="F75" t="str">
            <v>R</v>
          </cell>
          <cell r="G75" t="str">
            <v>9 - Wannabe Masters</v>
          </cell>
        </row>
        <row r="76">
          <cell r="B76" t="str">
            <v>Prater, Todd</v>
          </cell>
          <cell r="C76" t="str">
            <v>Y</v>
          </cell>
          <cell r="D76">
            <v>12.600000000000001</v>
          </cell>
          <cell r="E76">
            <v>2</v>
          </cell>
          <cell r="F76" t="str">
            <v>R</v>
          </cell>
          <cell r="G76" t="str">
            <v>2 - Trevino's Highballers</v>
          </cell>
        </row>
        <row r="77">
          <cell r="B77" t="str">
            <v>Price, Curt</v>
          </cell>
          <cell r="C77" t="str">
            <v>Y</v>
          </cell>
          <cell r="D77">
            <v>11.200000000000003</v>
          </cell>
          <cell r="E77">
            <v>9</v>
          </cell>
          <cell r="F77" t="str">
            <v>R</v>
          </cell>
          <cell r="G77" t="str">
            <v>9 - Wannabe Masters</v>
          </cell>
        </row>
        <row r="78">
          <cell r="B78" t="str">
            <v>Price, Eric</v>
          </cell>
          <cell r="C78" t="str">
            <v>Y</v>
          </cell>
          <cell r="D78">
            <v>10</v>
          </cell>
          <cell r="E78">
            <v>2</v>
          </cell>
          <cell r="F78" t="str">
            <v>R</v>
          </cell>
          <cell r="G78" t="str">
            <v>2 - Trevino's Highballers</v>
          </cell>
        </row>
        <row r="79">
          <cell r="B79" t="str">
            <v>Putrich, Josh</v>
          </cell>
          <cell r="C79" t="str">
            <v>Y</v>
          </cell>
          <cell r="D79">
            <v>5.4333333333333371</v>
          </cell>
          <cell r="E79">
            <v>5</v>
          </cell>
          <cell r="F79" t="str">
            <v>R</v>
          </cell>
          <cell r="G79" t="str">
            <v>5 - The Golden Bears</v>
          </cell>
        </row>
        <row r="80">
          <cell r="B80" t="str">
            <v>Ramsay, Dave</v>
          </cell>
          <cell r="C80" t="str">
            <v>Y</v>
          </cell>
          <cell r="D80">
            <v>3.2000000000000028</v>
          </cell>
          <cell r="E80">
            <v>9</v>
          </cell>
          <cell r="F80" t="str">
            <v>R</v>
          </cell>
          <cell r="G80" t="str">
            <v>9 - Wannabe Masters</v>
          </cell>
        </row>
        <row r="81">
          <cell r="B81" t="str">
            <v>Reick, Jon</v>
          </cell>
          <cell r="C81" t="str">
            <v>Y</v>
          </cell>
          <cell r="D81">
            <v>9.2000000000000028</v>
          </cell>
          <cell r="E81">
            <v>4</v>
          </cell>
          <cell r="F81" t="str">
            <v>R</v>
          </cell>
          <cell r="G81" t="str">
            <v>4 - Gary's Players</v>
          </cell>
        </row>
        <row r="82">
          <cell r="B82" t="str">
            <v>Renner, Mike</v>
          </cell>
          <cell r="C82" t="str">
            <v>Y</v>
          </cell>
          <cell r="D82">
            <v>17.399999999999999</v>
          </cell>
          <cell r="E82">
            <v>9</v>
          </cell>
          <cell r="F82" t="str">
            <v>R</v>
          </cell>
          <cell r="G82" t="str">
            <v>9 - Wannabe Masters</v>
          </cell>
        </row>
        <row r="83">
          <cell r="B83" t="str">
            <v>Roberson, Damon</v>
          </cell>
          <cell r="C83" t="str">
            <v>Y</v>
          </cell>
          <cell r="D83">
            <v>6.6000000000000014</v>
          </cell>
          <cell r="E83">
            <v>5</v>
          </cell>
          <cell r="F83" t="str">
            <v>S</v>
          </cell>
          <cell r="G83" t="str">
            <v>5 - The Golden Bears</v>
          </cell>
        </row>
        <row r="84">
          <cell r="B84" t="str">
            <v>Ruff, Jake</v>
          </cell>
          <cell r="C84" t="str">
            <v>Y</v>
          </cell>
          <cell r="D84">
            <v>11</v>
          </cell>
          <cell r="E84">
            <v>10</v>
          </cell>
          <cell r="F84" t="str">
            <v>R</v>
          </cell>
          <cell r="G84" t="str">
            <v>10 - The Caddyshacks</v>
          </cell>
        </row>
        <row r="85">
          <cell r="B85" t="str">
            <v>Schmeig, Joel</v>
          </cell>
          <cell r="C85" t="str">
            <v>Y</v>
          </cell>
          <cell r="D85">
            <v>13.600000000000001</v>
          </cell>
          <cell r="E85">
            <v>2</v>
          </cell>
          <cell r="F85" t="str">
            <v>R</v>
          </cell>
          <cell r="G85" t="str">
            <v>2 - Trevino's Highballers</v>
          </cell>
        </row>
        <row r="86">
          <cell r="B86" t="str">
            <v>Self, Dallas</v>
          </cell>
          <cell r="C86" t="str">
            <v>Y</v>
          </cell>
          <cell r="D86">
            <v>12.433333333333337</v>
          </cell>
          <cell r="E86">
            <v>4</v>
          </cell>
          <cell r="F86" t="str">
            <v>R</v>
          </cell>
          <cell r="G86" t="str">
            <v>4 - Gary's Players</v>
          </cell>
        </row>
        <row r="87">
          <cell r="B87" t="str">
            <v>Shreck, Adam</v>
          </cell>
          <cell r="C87" t="str">
            <v>Y</v>
          </cell>
          <cell r="D87">
            <v>9.3999999999999986</v>
          </cell>
          <cell r="E87">
            <v>2</v>
          </cell>
          <cell r="F87" t="str">
            <v>R</v>
          </cell>
          <cell r="G87" t="str">
            <v>2 - Trevino's Highballers</v>
          </cell>
        </row>
        <row r="88">
          <cell r="B88" t="str">
            <v>Sparks, Jason (N)</v>
          </cell>
          <cell r="C88" t="str">
            <v>New</v>
          </cell>
          <cell r="D88">
            <v>13</v>
          </cell>
          <cell r="E88">
            <v>1</v>
          </cell>
          <cell r="F88" t="str">
            <v>R</v>
          </cell>
          <cell r="G88" t="str">
            <v>1 - Norman's Sharks</v>
          </cell>
          <cell r="I88" t="str">
            <v>48 to 50</v>
          </cell>
        </row>
        <row r="89">
          <cell r="B89" t="str">
            <v>Steffes, Adam</v>
          </cell>
          <cell r="C89" t="str">
            <v>Y</v>
          </cell>
          <cell r="D89">
            <v>4.2666666666666657</v>
          </cell>
          <cell r="E89">
            <v>5</v>
          </cell>
          <cell r="F89" t="str">
            <v>R</v>
          </cell>
          <cell r="G89" t="str">
            <v>5 - The Golden Bears</v>
          </cell>
        </row>
        <row r="90">
          <cell r="B90" t="str">
            <v>Stillson, Jeremy</v>
          </cell>
          <cell r="C90" t="str">
            <v>Y</v>
          </cell>
          <cell r="D90">
            <v>0.10000000000000142</v>
          </cell>
          <cell r="E90">
            <v>1</v>
          </cell>
          <cell r="F90" t="str">
            <v>R</v>
          </cell>
          <cell r="G90" t="str">
            <v>1 - Norman's Sharks</v>
          </cell>
        </row>
        <row r="91">
          <cell r="B91" t="str">
            <v>Stillson, Ray</v>
          </cell>
          <cell r="C91" t="str">
            <v>Y</v>
          </cell>
          <cell r="D91">
            <v>12.433333333333337</v>
          </cell>
          <cell r="E91">
            <v>3</v>
          </cell>
          <cell r="F91" t="str">
            <v>S</v>
          </cell>
          <cell r="G91" t="str">
            <v>3 - Watson's Kneeknockers</v>
          </cell>
        </row>
        <row r="92">
          <cell r="B92" t="str">
            <v>Stover, Kyle</v>
          </cell>
          <cell r="C92" t="str">
            <v>Y</v>
          </cell>
          <cell r="D92">
            <v>3.9333333333333371</v>
          </cell>
          <cell r="E92">
            <v>7</v>
          </cell>
          <cell r="F92" t="str">
            <v>R</v>
          </cell>
          <cell r="G92" t="str">
            <v>7 - Hogan's Heroes</v>
          </cell>
        </row>
        <row r="93">
          <cell r="B93" t="str">
            <v>Sumner, Branden</v>
          </cell>
          <cell r="C93" t="str">
            <v>Y</v>
          </cell>
          <cell r="D93">
            <v>6.3999999999999986</v>
          </cell>
          <cell r="E93">
            <v>9</v>
          </cell>
          <cell r="F93" t="str">
            <v>R</v>
          </cell>
          <cell r="G93" t="str">
            <v>9 - Wannabe Masters</v>
          </cell>
        </row>
        <row r="94">
          <cell r="B94" t="str">
            <v>Thompson, Bill (N)</v>
          </cell>
          <cell r="C94" t="str">
            <v>New</v>
          </cell>
          <cell r="D94">
            <v>5</v>
          </cell>
          <cell r="E94">
            <v>10</v>
          </cell>
          <cell r="F94" t="str">
            <v>R</v>
          </cell>
          <cell r="G94" t="str">
            <v>10 - The Caddyshacks</v>
          </cell>
        </row>
        <row r="95">
          <cell r="B95" t="str">
            <v>Thompson, Craig</v>
          </cell>
          <cell r="C95" t="str">
            <v>Y</v>
          </cell>
          <cell r="D95">
            <v>10.600000000000001</v>
          </cell>
          <cell r="E95">
            <v>9</v>
          </cell>
          <cell r="F95" t="str">
            <v>NS</v>
          </cell>
          <cell r="G95" t="str">
            <v>9 - Wannabe Masters</v>
          </cell>
        </row>
        <row r="96">
          <cell r="B96" t="str">
            <v>Thornton, Bryan</v>
          </cell>
          <cell r="C96" t="str">
            <v>Y</v>
          </cell>
          <cell r="D96">
            <v>17.433333333333337</v>
          </cell>
          <cell r="E96">
            <v>10</v>
          </cell>
          <cell r="F96" t="str">
            <v>R</v>
          </cell>
          <cell r="G96" t="str">
            <v>10 - The Caddyshacks</v>
          </cell>
        </row>
        <row r="97">
          <cell r="B97" t="str">
            <v>Tuttle, Gene</v>
          </cell>
          <cell r="C97" t="str">
            <v>Y</v>
          </cell>
          <cell r="D97">
            <v>5</v>
          </cell>
          <cell r="E97">
            <v>1</v>
          </cell>
          <cell r="F97" t="str">
            <v>S</v>
          </cell>
          <cell r="G97" t="str">
            <v>1 - Norman's Sharks</v>
          </cell>
        </row>
        <row r="98">
          <cell r="B98" t="str">
            <v>Urbanc, Moke</v>
          </cell>
          <cell r="C98" t="str">
            <v>Y</v>
          </cell>
          <cell r="D98">
            <v>3.2666666666666657</v>
          </cell>
          <cell r="E98">
            <v>10</v>
          </cell>
          <cell r="F98" t="str">
            <v>R</v>
          </cell>
          <cell r="G98" t="str">
            <v>10 - The Caddyshacks</v>
          </cell>
        </row>
        <row r="99">
          <cell r="B99" t="str">
            <v>Walraven, Noah</v>
          </cell>
          <cell r="C99" t="str">
            <v>Y</v>
          </cell>
          <cell r="D99">
            <v>13.600000000000001</v>
          </cell>
          <cell r="E99">
            <v>1</v>
          </cell>
          <cell r="F99" t="str">
            <v>R</v>
          </cell>
          <cell r="G99" t="str">
            <v>1 - Norman's Sharks</v>
          </cell>
        </row>
        <row r="100">
          <cell r="B100" t="str">
            <v>Welch, Michael</v>
          </cell>
          <cell r="C100" t="str">
            <v>Y</v>
          </cell>
          <cell r="D100">
            <v>11.266666666666666</v>
          </cell>
          <cell r="E100">
            <v>8</v>
          </cell>
          <cell r="F100" t="str">
            <v>R</v>
          </cell>
          <cell r="G100" t="str">
            <v>8 - Arnie's Army</v>
          </cell>
        </row>
        <row r="101">
          <cell r="B101" t="str">
            <v>Westart, Brad (N)</v>
          </cell>
          <cell r="C101" t="str">
            <v>New</v>
          </cell>
          <cell r="D101">
            <v>9</v>
          </cell>
          <cell r="E101">
            <v>6</v>
          </cell>
          <cell r="F101" t="str">
            <v>R</v>
          </cell>
          <cell r="G101" t="str">
            <v>6 - Weiskopf's Wiseguys</v>
          </cell>
        </row>
        <row r="102">
          <cell r="B102" t="str">
            <v>Wiebler, David</v>
          </cell>
          <cell r="C102" t="str">
            <v>Y</v>
          </cell>
          <cell r="D102">
            <v>5.6000000000000014</v>
          </cell>
          <cell r="E102">
            <v>6</v>
          </cell>
          <cell r="F102" t="str">
            <v>R</v>
          </cell>
          <cell r="G102" t="str">
            <v>6 - Weiskopf's Wiseguys</v>
          </cell>
        </row>
        <row r="103">
          <cell r="B103" t="str">
            <v>Wiebler, Steve (N)</v>
          </cell>
          <cell r="C103" t="str">
            <v>New</v>
          </cell>
          <cell r="D103">
            <v>9</v>
          </cell>
          <cell r="E103">
            <v>4</v>
          </cell>
          <cell r="F103" t="str">
            <v>R</v>
          </cell>
          <cell r="G103" t="str">
            <v>4 - Gary's Players</v>
          </cell>
          <cell r="K103" t="str">
            <v xml:space="preserve">Balagna, Max </v>
          </cell>
        </row>
        <row r="104">
          <cell r="K104" t="str">
            <v>Bolton, Brook</v>
          </cell>
        </row>
        <row r="119">
          <cell r="B119" t="str">
            <v xml:space="preserve"> </v>
          </cell>
          <cell r="C119" t="e">
            <v>#REF!</v>
          </cell>
          <cell r="E119" t="str">
            <v>x</v>
          </cell>
        </row>
        <row r="120">
          <cell r="B120" t="str">
            <v xml:space="preserve"> </v>
          </cell>
          <cell r="C120" t="e">
            <v>#REF!</v>
          </cell>
          <cell r="E120" t="str">
            <v>x</v>
          </cell>
        </row>
        <row r="121">
          <cell r="B121" t="str">
            <v xml:space="preserve"> </v>
          </cell>
          <cell r="C121" t="e">
            <v>#REF!</v>
          </cell>
          <cell r="E121" t="str">
            <v>xx</v>
          </cell>
        </row>
        <row r="122">
          <cell r="B122" t="str">
            <v xml:space="preserve"> </v>
          </cell>
          <cell r="C122" t="e">
            <v>#REF!</v>
          </cell>
          <cell r="E122" t="str">
            <v>x</v>
          </cell>
        </row>
        <row r="123">
          <cell r="B123" t="str">
            <v xml:space="preserve"> </v>
          </cell>
          <cell r="C123" t="e">
            <v>#REF!</v>
          </cell>
          <cell r="E123" t="str">
            <v>x</v>
          </cell>
        </row>
        <row r="124">
          <cell r="B124" t="str">
            <v xml:space="preserve"> </v>
          </cell>
          <cell r="C124" t="e">
            <v>#REF!</v>
          </cell>
          <cell r="E124" t="str">
            <v>x</v>
          </cell>
        </row>
        <row r="125">
          <cell r="B125" t="str">
            <v xml:space="preserve"> </v>
          </cell>
          <cell r="C125" t="e">
            <v>#REF!</v>
          </cell>
          <cell r="E125" t="str">
            <v>x</v>
          </cell>
        </row>
        <row r="126">
          <cell r="B126" t="str">
            <v xml:space="preserve"> </v>
          </cell>
          <cell r="C126" t="e">
            <v>#REF!</v>
          </cell>
          <cell r="E126" t="str">
            <v>x</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3A941-7818-43C7-9AF1-0CA13B9ED10D}">
  <dimension ref="A1:AC141"/>
  <sheetViews>
    <sheetView tabSelected="1" zoomScaleNormal="100" zoomScaleSheetLayoutView="80" workbookViewId="0">
      <selection activeCell="AG17" sqref="AG17"/>
    </sheetView>
  </sheetViews>
  <sheetFormatPr defaultRowHeight="15" x14ac:dyDescent="0.25"/>
  <cols>
    <col min="1" max="1" width="4.42578125" style="10" customWidth="1"/>
    <col min="2" max="2" width="22.7109375" style="10" customWidth="1"/>
    <col min="3" max="3" width="12.7109375" style="10" customWidth="1"/>
    <col min="4" max="4" width="10" style="10" customWidth="1"/>
    <col min="5" max="5" width="9.140625" style="10"/>
    <col min="6" max="6" width="22.28515625" style="10" customWidth="1"/>
    <col min="7" max="7" width="12.140625" style="10" customWidth="1"/>
    <col min="8" max="8" width="10.42578125" style="10" customWidth="1"/>
    <col min="9" max="12" width="8.5703125" style="10" customWidth="1"/>
    <col min="13" max="13" width="2.7109375" style="10" customWidth="1"/>
    <col min="14" max="14" width="20.140625" style="10" customWidth="1"/>
    <col min="15" max="15" width="7.42578125" style="10" customWidth="1"/>
    <col min="16" max="17" width="8.5703125" style="10" customWidth="1"/>
    <col min="18" max="18" width="8.85546875" style="10" customWidth="1"/>
    <col min="19" max="19" width="10" style="10" customWidth="1"/>
    <col min="20" max="20" width="9" style="10" customWidth="1"/>
    <col min="21" max="24" width="9.140625" style="10" customWidth="1"/>
    <col min="25" max="25" width="8.28515625" style="10" customWidth="1"/>
    <col min="26" max="26" width="9.85546875" style="10" customWidth="1"/>
    <col min="27" max="27" width="9" style="10" customWidth="1"/>
    <col min="28" max="28" width="10.85546875" style="10" customWidth="1"/>
    <col min="29" max="29" width="12" style="10" customWidth="1"/>
    <col min="30" max="16384" width="9.140625" style="10"/>
  </cols>
  <sheetData>
    <row r="1" spans="2:29" ht="15.75" x14ac:dyDescent="0.25">
      <c r="B1" s="2" t="s">
        <v>0</v>
      </c>
      <c r="C1" s="3">
        <v>101</v>
      </c>
      <c r="D1" s="4" t="s">
        <v>1</v>
      </c>
      <c r="E1" s="5"/>
      <c r="F1" s="6">
        <v>45806</v>
      </c>
      <c r="G1" s="7" t="s">
        <v>2</v>
      </c>
      <c r="H1" s="8">
        <v>36</v>
      </c>
      <c r="I1" s="9"/>
      <c r="J1" s="9"/>
      <c r="K1" s="9"/>
      <c r="L1" s="9"/>
      <c r="N1" s="11" t="s">
        <v>3</v>
      </c>
      <c r="O1" s="12"/>
      <c r="P1" s="13" t="s">
        <v>4</v>
      </c>
      <c r="Q1" s="13" t="s">
        <v>5</v>
      </c>
      <c r="R1" s="13" t="s">
        <v>6</v>
      </c>
      <c r="S1" s="13" t="s">
        <v>7</v>
      </c>
      <c r="T1" s="13" t="s">
        <v>8</v>
      </c>
      <c r="U1" s="14" t="s">
        <v>9</v>
      </c>
      <c r="V1" s="14" t="s">
        <v>10</v>
      </c>
      <c r="W1" s="13" t="s">
        <v>11</v>
      </c>
      <c r="X1" s="14" t="s">
        <v>12</v>
      </c>
      <c r="Y1" s="12"/>
      <c r="Z1" s="12"/>
      <c r="AA1" s="12"/>
      <c r="AB1" s="12"/>
      <c r="AC1" s="12"/>
    </row>
    <row r="2" spans="2:29" ht="24" customHeight="1" x14ac:dyDescent="0.25">
      <c r="C2" s="15"/>
      <c r="D2" s="9"/>
      <c r="E2" s="16"/>
      <c r="F2" s="15"/>
      <c r="G2" s="15"/>
      <c r="H2" s="15"/>
      <c r="I2" s="9"/>
      <c r="J2" s="9"/>
      <c r="K2" s="9"/>
      <c r="L2" s="9"/>
      <c r="N2" s="4" t="s">
        <v>176</v>
      </c>
      <c r="O2" s="3"/>
      <c r="P2" s="18" t="s">
        <v>14</v>
      </c>
      <c r="Q2" s="18" t="s">
        <v>14</v>
      </c>
      <c r="R2" s="18" t="s">
        <v>14</v>
      </c>
      <c r="S2" s="18" t="s">
        <v>14</v>
      </c>
      <c r="T2" s="18" t="s">
        <v>14</v>
      </c>
      <c r="U2" s="19" t="s">
        <v>14</v>
      </c>
      <c r="V2" s="19" t="s">
        <v>14</v>
      </c>
      <c r="W2" s="18" t="s">
        <v>14</v>
      </c>
      <c r="X2" s="19" t="s">
        <v>14</v>
      </c>
      <c r="Y2" s="12"/>
      <c r="Z2" s="12"/>
      <c r="AA2" s="30" t="s">
        <v>27</v>
      </c>
      <c r="AB2" s="20" t="s">
        <v>13</v>
      </c>
      <c r="AC2" s="12"/>
    </row>
    <row r="3" spans="2:29" ht="18.75" customHeight="1" x14ac:dyDescent="0.25">
      <c r="B3" s="21" t="s">
        <v>16</v>
      </c>
      <c r="C3" s="21"/>
      <c r="D3" s="22" t="s">
        <v>17</v>
      </c>
      <c r="E3" s="23" t="s">
        <v>15</v>
      </c>
      <c r="F3" s="21" t="s">
        <v>18</v>
      </c>
      <c r="G3" s="21"/>
      <c r="H3" s="22" t="s">
        <v>17</v>
      </c>
      <c r="I3" s="24" t="s">
        <v>15</v>
      </c>
      <c r="J3" s="9"/>
      <c r="K3" s="9"/>
      <c r="L3" s="9"/>
      <c r="N3" s="25" t="s">
        <v>19</v>
      </c>
      <c r="O3" s="17" t="s">
        <v>20</v>
      </c>
      <c r="P3" s="26">
        <v>4</v>
      </c>
      <c r="Q3" s="26">
        <v>4</v>
      </c>
      <c r="R3" s="26">
        <v>4</v>
      </c>
      <c r="S3" s="26">
        <v>3</v>
      </c>
      <c r="T3" s="26">
        <v>4</v>
      </c>
      <c r="U3" s="27">
        <v>5</v>
      </c>
      <c r="V3" s="27">
        <v>4</v>
      </c>
      <c r="W3" s="26">
        <v>3</v>
      </c>
      <c r="X3" s="27">
        <v>5</v>
      </c>
      <c r="Y3" s="28" t="s">
        <v>21</v>
      </c>
      <c r="Z3" s="29" t="s">
        <v>22</v>
      </c>
      <c r="AA3" s="30" t="s">
        <v>15</v>
      </c>
      <c r="AB3" s="31" t="s">
        <v>22</v>
      </c>
      <c r="AC3" s="32" t="s">
        <v>23</v>
      </c>
    </row>
    <row r="4" spans="2:29" ht="18.75" customHeight="1" x14ac:dyDescent="0.25">
      <c r="B4" s="33" t="s">
        <v>24</v>
      </c>
      <c r="C4" s="33" t="s">
        <v>25</v>
      </c>
      <c r="D4" s="34" t="s">
        <v>26</v>
      </c>
      <c r="E4" s="35" t="s">
        <v>27</v>
      </c>
      <c r="F4" s="33" t="s">
        <v>28</v>
      </c>
      <c r="G4" s="33" t="s">
        <v>25</v>
      </c>
      <c r="H4" s="34" t="s">
        <v>26</v>
      </c>
      <c r="I4" s="36" t="s">
        <v>27</v>
      </c>
      <c r="J4" s="9"/>
      <c r="K4" s="9"/>
      <c r="L4" s="9"/>
      <c r="N4" s="37" t="s">
        <v>29</v>
      </c>
      <c r="O4" s="38">
        <f>VLOOKUP($N4,'[1]2025 Sign Ups'!$B$2:$E$126,4,FALSE)</f>
        <v>8</v>
      </c>
      <c r="P4" s="39">
        <v>7</v>
      </c>
      <c r="Q4" s="39">
        <v>5</v>
      </c>
      <c r="R4" s="39">
        <v>6</v>
      </c>
      <c r="S4" s="39">
        <v>4</v>
      </c>
      <c r="T4" s="39">
        <v>6</v>
      </c>
      <c r="U4" s="39">
        <v>7</v>
      </c>
      <c r="V4" s="39">
        <v>7</v>
      </c>
      <c r="W4" s="39">
        <v>4</v>
      </c>
      <c r="X4" s="39">
        <v>7</v>
      </c>
      <c r="Y4" s="40">
        <f>IF(P4&gt;1,SUM(P4:X4),"")</f>
        <v>53</v>
      </c>
      <c r="Z4" s="40">
        <f>IF(AB4="TBD","TBD",ROUND(AB4,0))</f>
        <v>17</v>
      </c>
      <c r="AA4" s="40">
        <f>IF(P4&gt;0,SUM(Y4-Z4)," ")</f>
        <v>36</v>
      </c>
      <c r="AB4" s="108">
        <v>16.800000000000004</v>
      </c>
      <c r="AC4" s="108">
        <v>17.06666666666667</v>
      </c>
    </row>
    <row r="5" spans="2:29" ht="15.75" x14ac:dyDescent="0.25">
      <c r="B5" s="42" t="s">
        <v>30</v>
      </c>
      <c r="C5" s="43">
        <f>INDEX($Y$4:$Y$105,MATCH(B5,$N$4:$N$105,0))</f>
        <v>43</v>
      </c>
      <c r="D5" s="43">
        <f>INDEX($Z$4:$Z$105,MATCH(B5,$N$4:$N$105,0))</f>
        <v>12</v>
      </c>
      <c r="E5" s="44">
        <f>INDEX($AA$4:$AA$105,MATCH(B5,$N$4:$N$105,0))</f>
        <v>31</v>
      </c>
      <c r="F5" s="42" t="s">
        <v>31</v>
      </c>
      <c r="G5" s="43">
        <f>INDEX($Y$4:$Y$105,MATCH(F5,$N$4:$N$105,0))</f>
        <v>43</v>
      </c>
      <c r="H5" s="43">
        <f>INDEX($Z$4:$Z$105,MATCH(F5,$N$4:$N$105,0))</f>
        <v>10</v>
      </c>
      <c r="I5" s="43">
        <f>INDEX($AA$4:$AA$105,MATCH(F5,$N$4:$N$105,0))</f>
        <v>33</v>
      </c>
      <c r="J5" s="9"/>
      <c r="K5" s="9"/>
      <c r="L5" s="9"/>
      <c r="N5" s="37" t="s">
        <v>32</v>
      </c>
      <c r="O5" s="38">
        <f>VLOOKUP($N5,'[1]2025 Sign Ups'!$B$2:$E$126,4,FALSE)</f>
        <v>5</v>
      </c>
      <c r="P5" s="39">
        <v>5</v>
      </c>
      <c r="Q5" s="39">
        <v>5</v>
      </c>
      <c r="R5" s="39">
        <v>7</v>
      </c>
      <c r="S5" s="39">
        <v>5</v>
      </c>
      <c r="T5" s="39">
        <v>5</v>
      </c>
      <c r="U5" s="39">
        <v>7</v>
      </c>
      <c r="V5" s="39">
        <v>6</v>
      </c>
      <c r="W5" s="39">
        <v>4</v>
      </c>
      <c r="X5" s="39">
        <v>5</v>
      </c>
      <c r="Y5" s="40">
        <f>IF(P5&gt;1,SUM(P5:X5),"")</f>
        <v>49</v>
      </c>
      <c r="Z5" s="40">
        <f>IF(AB5="TBD","TBD",ROUND(AB5,0))</f>
        <v>7</v>
      </c>
      <c r="AA5" s="40">
        <f>IF(P5&gt;0,SUM(Y5-Z5)," ")</f>
        <v>42</v>
      </c>
      <c r="AB5" s="108">
        <v>7.3777777777777729</v>
      </c>
      <c r="AC5" s="108">
        <v>8.93333333333333</v>
      </c>
    </row>
    <row r="6" spans="2:29" ht="15.75" x14ac:dyDescent="0.25">
      <c r="B6" s="42" t="s">
        <v>33</v>
      </c>
      <c r="C6" s="43">
        <f>INDEX($Y$4:$Y$105,MATCH(B6,$N$4:$N$105,0))</f>
        <v>44</v>
      </c>
      <c r="D6" s="43">
        <f>INDEX($Z$4:$Z$105,MATCH(B6,$N$4:$N$105,0))</f>
        <v>9</v>
      </c>
      <c r="E6" s="43">
        <f>INDEX($AA$4:$AA$105,MATCH(B6,$N$4:$N$105,0))</f>
        <v>35</v>
      </c>
      <c r="F6" s="42" t="s">
        <v>34</v>
      </c>
      <c r="G6" s="43">
        <f>INDEX($Y$4:$Y$105,MATCH(F6,$N$4:$N$105,0))</f>
        <v>38</v>
      </c>
      <c r="H6" s="43">
        <f>INDEX($Z$4:$Z$105,MATCH(F6,$N$4:$N$105,0))</f>
        <v>3</v>
      </c>
      <c r="I6" s="43">
        <f>INDEX($AA$4:$AA$105,MATCH(F6,$N$4:$N$105,0))</f>
        <v>35</v>
      </c>
      <c r="J6" s="9"/>
      <c r="K6" s="9"/>
      <c r="L6" s="9"/>
      <c r="N6" s="45" t="s">
        <v>35</v>
      </c>
      <c r="O6" s="38">
        <f>VLOOKUP($N6,'[1]2025 Sign Ups'!$B$2:$E$126,4,FALSE)</f>
        <v>3</v>
      </c>
      <c r="P6" s="39">
        <v>6</v>
      </c>
      <c r="Q6" s="39">
        <v>7</v>
      </c>
      <c r="R6" s="39">
        <v>6</v>
      </c>
      <c r="S6" s="39">
        <v>5</v>
      </c>
      <c r="T6" s="39">
        <v>6</v>
      </c>
      <c r="U6" s="39">
        <v>7</v>
      </c>
      <c r="V6" s="39">
        <v>7</v>
      </c>
      <c r="W6" s="39">
        <v>4</v>
      </c>
      <c r="X6" s="39">
        <v>8</v>
      </c>
      <c r="Y6" s="40">
        <f>IF(P6&gt;1,SUM(P6:X6),"")</f>
        <v>56</v>
      </c>
      <c r="Z6" s="40">
        <f>IF(AB6="TBD","TBD",ROUND(AB6,0))</f>
        <v>14</v>
      </c>
      <c r="AA6" s="40">
        <f>IF(P6&gt;0,SUM(Y6-Z6)," ")</f>
        <v>42</v>
      </c>
      <c r="AB6" s="108">
        <v>13.600000000000001</v>
      </c>
      <c r="AC6" s="108">
        <v>15.933333333333337</v>
      </c>
    </row>
    <row r="7" spans="2:29" ht="15.75" x14ac:dyDescent="0.25">
      <c r="B7" s="42" t="s">
        <v>36</v>
      </c>
      <c r="C7" s="43">
        <f>INDEX($Y$4:$Y$105,MATCH(B7,$N$4:$N$105,0))</f>
        <v>42</v>
      </c>
      <c r="D7" s="43">
        <f>INDEX($Z$4:$Z$105,MATCH(B7,$N$4:$N$105,0))</f>
        <v>6</v>
      </c>
      <c r="E7" s="43">
        <f>INDEX($AA$4:$AA$105,MATCH(B7,$N$4:$N$105,0))</f>
        <v>36</v>
      </c>
      <c r="F7" s="42" t="s">
        <v>37</v>
      </c>
      <c r="G7" s="43">
        <f>INDEX($Y$4:$Y$105,MATCH(F7,$N$4:$N$105,0))</f>
        <v>41</v>
      </c>
      <c r="H7" s="43">
        <f>INDEX($Z$4:$Z$105,MATCH(F7,$N$4:$N$105,0))</f>
        <v>6</v>
      </c>
      <c r="I7" s="43">
        <f>INDEX($AA$4:$AA$105,MATCH(F7,$N$4:$N$105,0))</f>
        <v>35</v>
      </c>
      <c r="J7" s="9"/>
      <c r="K7" s="9"/>
      <c r="L7" s="9"/>
      <c r="N7" s="37" t="s">
        <v>38</v>
      </c>
      <c r="O7" s="38">
        <f>VLOOKUP($N7,'[1]2025 Sign Ups'!$B$2:$E$126,4,FALSE)</f>
        <v>5</v>
      </c>
      <c r="P7" s="39">
        <v>7</v>
      </c>
      <c r="Q7" s="39">
        <v>6</v>
      </c>
      <c r="R7" s="39">
        <v>6</v>
      </c>
      <c r="S7" s="39">
        <v>4</v>
      </c>
      <c r="T7" s="39">
        <v>4</v>
      </c>
      <c r="U7" s="39">
        <v>8</v>
      </c>
      <c r="V7" s="39">
        <v>7</v>
      </c>
      <c r="W7" s="39">
        <v>6</v>
      </c>
      <c r="X7" s="39">
        <v>7</v>
      </c>
      <c r="Y7" s="40">
        <f>IF(P7&gt;1,SUM(P7:X7),"")</f>
        <v>55</v>
      </c>
      <c r="Z7" s="40">
        <f>IF(AB7="TBD","TBD",ROUND(AB7,0))</f>
        <v>15</v>
      </c>
      <c r="AA7" s="40">
        <f>IF(P7&gt;0,SUM(Y7-Z7)," ")</f>
        <v>40</v>
      </c>
      <c r="AB7" s="108">
        <v>15.266666666666666</v>
      </c>
      <c r="AC7" s="108">
        <v>16.711111111111109</v>
      </c>
    </row>
    <row r="8" spans="2:29" ht="15.75" x14ac:dyDescent="0.25">
      <c r="B8" s="42" t="s">
        <v>39</v>
      </c>
      <c r="C8" s="43">
        <f>INDEX($Y$4:$Y$105,MATCH(B8,$N$4:$N$105,0))</f>
        <v>47</v>
      </c>
      <c r="D8" s="43">
        <f>INDEX($Z$4:$Z$105,MATCH(B8,$N$4:$N$105,0))</f>
        <v>10</v>
      </c>
      <c r="E8" s="43">
        <f>INDEX($AA$4:$AA$105,MATCH(B8,$N$4:$N$105,0))</f>
        <v>37</v>
      </c>
      <c r="F8" s="42" t="s">
        <v>40</v>
      </c>
      <c r="G8" s="43">
        <f>INDEX($Y$4:$Y$105,MATCH(F8,$N$4:$N$105,0))</f>
        <v>43</v>
      </c>
      <c r="H8" s="43">
        <f>INDEX($Z$4:$Z$105,MATCH(F8,$N$4:$N$105,0))</f>
        <v>8</v>
      </c>
      <c r="I8" s="43">
        <f>INDEX($AA$4:$AA$105,MATCH(F8,$N$4:$N$105,0))</f>
        <v>35</v>
      </c>
      <c r="J8" s="9"/>
      <c r="K8" s="9"/>
      <c r="L8" s="9"/>
      <c r="N8" s="37" t="s">
        <v>41</v>
      </c>
      <c r="O8" s="38">
        <f>VLOOKUP($N8,'[1]2025 Sign Ups'!$B$2:$E$126,4,FALSE)</f>
        <v>8</v>
      </c>
      <c r="P8" s="39">
        <v>4</v>
      </c>
      <c r="Q8" s="39">
        <v>4</v>
      </c>
      <c r="R8" s="39">
        <v>5</v>
      </c>
      <c r="S8" s="39">
        <v>5</v>
      </c>
      <c r="T8" s="39">
        <v>4</v>
      </c>
      <c r="U8" s="39">
        <v>5</v>
      </c>
      <c r="V8" s="39">
        <v>5</v>
      </c>
      <c r="W8" s="39">
        <v>3</v>
      </c>
      <c r="X8" s="39">
        <v>5</v>
      </c>
      <c r="Y8" s="40">
        <f>IF(P8&gt;1,SUM(P8:X8),"")</f>
        <v>40</v>
      </c>
      <c r="Z8" s="40">
        <f>IF(AB8="TBD","TBD",ROUND(AB8,0))</f>
        <v>3</v>
      </c>
      <c r="AA8" s="40">
        <f>IF(P8&gt;0,SUM(Y8-Z8)," ")</f>
        <v>37</v>
      </c>
      <c r="AB8" s="108">
        <v>2.7600000000000007</v>
      </c>
      <c r="AC8" s="108">
        <v>4.1000000000000014</v>
      </c>
    </row>
    <row r="9" spans="2:29" ht="15.75" x14ac:dyDescent="0.25">
      <c r="B9" s="42" t="s">
        <v>42</v>
      </c>
      <c r="C9" s="43">
        <f>INDEX($Y$4:$Y$105,MATCH(B9,$N$4:$N$105,0))</f>
        <v>48</v>
      </c>
      <c r="D9" s="43">
        <f>INDEX($Z$4:$Z$105,MATCH(B9,$N$4:$N$105,0))</f>
        <v>11</v>
      </c>
      <c r="E9" s="43">
        <f>INDEX($AA$4:$AA$105,MATCH(B9,$N$4:$N$105,0))</f>
        <v>37</v>
      </c>
      <c r="F9" s="42" t="s">
        <v>43</v>
      </c>
      <c r="G9" s="43">
        <f>INDEX($Y$4:$Y$105,MATCH(F9,$N$4:$N$105,0))</f>
        <v>45</v>
      </c>
      <c r="H9" s="43">
        <f>INDEX($Z$4:$Z$105,MATCH(F9,$N$4:$N$105,0))</f>
        <v>9</v>
      </c>
      <c r="I9" s="43">
        <f>INDEX($AA$4:$AA$105,MATCH(F9,$N$4:$N$105,0))</f>
        <v>36</v>
      </c>
      <c r="J9" s="9"/>
      <c r="K9" s="9"/>
      <c r="L9" s="9"/>
      <c r="N9" s="37" t="s">
        <v>44</v>
      </c>
      <c r="O9" s="38">
        <f>VLOOKUP($N9,'[1]2025 Sign Ups'!$B$2:$E$126,4,FALSE)</f>
        <v>10</v>
      </c>
      <c r="P9" s="39">
        <v>7</v>
      </c>
      <c r="Q9" s="39">
        <v>5</v>
      </c>
      <c r="R9" s="39">
        <v>6</v>
      </c>
      <c r="S9" s="39">
        <v>4</v>
      </c>
      <c r="T9" s="39">
        <v>6</v>
      </c>
      <c r="U9" s="39">
        <v>6</v>
      </c>
      <c r="V9" s="39">
        <v>5</v>
      </c>
      <c r="W9" s="39">
        <v>4</v>
      </c>
      <c r="X9" s="39">
        <v>5</v>
      </c>
      <c r="Y9" s="40">
        <f>IF(P9&gt;1,SUM(P9:X9),"")</f>
        <v>48</v>
      </c>
      <c r="Z9" s="40">
        <f>IF(AB9="TBD","TBD",ROUND(AB9,0))</f>
        <v>7</v>
      </c>
      <c r="AA9" s="40">
        <f>IF(P9&gt;0,SUM(Y9-Z9)," ")</f>
        <v>41</v>
      </c>
      <c r="AB9" s="108">
        <v>6.7111111111111086</v>
      </c>
      <c r="AC9" s="108">
        <v>8.18333333333333</v>
      </c>
    </row>
    <row r="10" spans="2:29" ht="15.75" x14ac:dyDescent="0.25">
      <c r="B10" s="42" t="s">
        <v>45</v>
      </c>
      <c r="C10" s="43">
        <f>INDEX($Y$4:$Y$105,MATCH(B10,$N$4:$N$105,0))</f>
        <v>56</v>
      </c>
      <c r="D10" s="43">
        <f>INDEX($Z$4:$Z$105,MATCH(B10,$N$4:$N$105,0))</f>
        <v>16</v>
      </c>
      <c r="E10" s="43">
        <f>INDEX($AA$4:$AA$105,MATCH(B10,$N$4:$N$105,0))</f>
        <v>40</v>
      </c>
      <c r="F10" s="42" t="s">
        <v>46</v>
      </c>
      <c r="G10" s="43">
        <f>INDEX($Y$4:$Y$105,MATCH(F10,$N$4:$N$105,0))</f>
        <v>50</v>
      </c>
      <c r="H10" s="43">
        <f>INDEX($Z$4:$Z$105,MATCH(F10,$N$4:$N$105,0))</f>
        <v>13</v>
      </c>
      <c r="I10" s="43">
        <f>INDEX($AA$4:$AA$105,MATCH(F10,$N$4:$N$105,0))</f>
        <v>37</v>
      </c>
      <c r="J10" s="9"/>
      <c r="K10" s="9"/>
      <c r="L10" s="9"/>
      <c r="N10" s="37" t="s">
        <v>47</v>
      </c>
      <c r="O10" s="38">
        <f>VLOOKUP($N10,'[1]2025 Sign Ups'!$B$2:$E$126,4,FALSE)</f>
        <v>8</v>
      </c>
      <c r="P10" s="39"/>
      <c r="Q10" s="39"/>
      <c r="R10" s="39"/>
      <c r="S10" s="39"/>
      <c r="T10" s="39"/>
      <c r="U10" s="39"/>
      <c r="V10" s="39"/>
      <c r="W10" s="39"/>
      <c r="X10" s="39"/>
      <c r="Y10" s="40" t="str">
        <f>IF(P10&gt;1,SUM(P10:X10),"")</f>
        <v/>
      </c>
      <c r="Z10" s="40">
        <f>IF(AB10="TBD","TBD",ROUND(AB10,0))</f>
        <v>9</v>
      </c>
      <c r="AA10" s="40" t="str">
        <f>IF(P10&gt;0,SUM(Y10-Z10)," ")</f>
        <v xml:space="preserve"> </v>
      </c>
      <c r="AB10" s="108">
        <v>8.8666666666666742</v>
      </c>
      <c r="AC10" s="108">
        <v>8.8666666666666742</v>
      </c>
    </row>
    <row r="11" spans="2:29" ht="15.75" x14ac:dyDescent="0.25">
      <c r="B11" s="46" t="s">
        <v>48</v>
      </c>
      <c r="C11" s="38">
        <f>INDEX($Y$4:$Y$105,MATCH(B11,$N$4:$N$105,0))</f>
        <v>47</v>
      </c>
      <c r="D11" s="38">
        <f>INDEX($Z$4:$Z$105,MATCH(B11,$N$4:$N$105,0))</f>
        <v>5</v>
      </c>
      <c r="E11" s="38">
        <f>INDEX($AA$4:$AA$105,MATCH(B11,$N$4:$N$105,0))</f>
        <v>42</v>
      </c>
      <c r="F11" s="46" t="s">
        <v>49</v>
      </c>
      <c r="G11" s="38">
        <f>INDEX($Y$4:$Y$105,MATCH(F11,$N$4:$N$105,0))</f>
        <v>44</v>
      </c>
      <c r="H11" s="38">
        <f>INDEX($Z$4:$Z$105,MATCH(F11,$N$4:$N$105,0))</f>
        <v>6</v>
      </c>
      <c r="I11" s="38">
        <f>INDEX($AA$4:$AA$105,MATCH(F11,$N$4:$N$105,0))</f>
        <v>38</v>
      </c>
      <c r="J11" s="9"/>
      <c r="K11" s="9"/>
      <c r="L11" s="9"/>
      <c r="N11" s="37" t="s">
        <v>50</v>
      </c>
      <c r="O11" s="38">
        <f>VLOOKUP($N11,'[1]2025 Sign Ups'!$B$2:$E$126,4,FALSE)</f>
        <v>5</v>
      </c>
      <c r="P11" s="39">
        <v>5</v>
      </c>
      <c r="Q11" s="39">
        <v>6</v>
      </c>
      <c r="R11" s="39">
        <v>5</v>
      </c>
      <c r="S11" s="39">
        <v>5</v>
      </c>
      <c r="T11" s="39">
        <v>6</v>
      </c>
      <c r="U11" s="39">
        <v>7</v>
      </c>
      <c r="V11" s="39">
        <v>5</v>
      </c>
      <c r="W11" s="39">
        <v>6</v>
      </c>
      <c r="X11" s="39">
        <v>6</v>
      </c>
      <c r="Y11" s="40">
        <f>IF(P11&gt;1,SUM(P11:X11),"")</f>
        <v>51</v>
      </c>
      <c r="Z11" s="40">
        <f>IF(AB11="TBD","TBD",ROUND(AB11,0))</f>
        <v>9</v>
      </c>
      <c r="AA11" s="40">
        <f>IF(P11&gt;0,SUM(Y11-Z11)," ")</f>
        <v>42</v>
      </c>
      <c r="AB11" s="108">
        <v>9.1199999999999974</v>
      </c>
      <c r="AC11" s="108">
        <v>11.280000000000001</v>
      </c>
    </row>
    <row r="12" spans="2:29" ht="15.75" x14ac:dyDescent="0.25">
      <c r="B12" s="46" t="s">
        <v>51</v>
      </c>
      <c r="C12" s="38">
        <f>INDEX($Y$4:$Y$105,MATCH(B12,$N$4:$N$105,0))</f>
        <v>44</v>
      </c>
      <c r="D12" s="38">
        <f>INDEX($Z$4:$Z$105,MATCH(B12,$N$4:$N$105,0))</f>
        <v>0</v>
      </c>
      <c r="E12" s="38">
        <f>INDEX($AA$4:$AA$105,MATCH(B12,$N$4:$N$105,0))</f>
        <v>44</v>
      </c>
      <c r="F12" s="46" t="s">
        <v>52</v>
      </c>
      <c r="G12" s="38">
        <f>INDEX($Y$4:$Y$105,MATCH(F12,$N$4:$N$105,0))</f>
        <v>57</v>
      </c>
      <c r="H12" s="38">
        <f>INDEX($Z$4:$Z$105,MATCH(F12,$N$4:$N$105,0))</f>
        <v>18</v>
      </c>
      <c r="I12" s="38">
        <f>INDEX($AA$4:$AA$105,MATCH(F12,$N$4:$N$105,0))</f>
        <v>39</v>
      </c>
      <c r="J12" s="9"/>
      <c r="K12" s="9"/>
      <c r="L12" s="9"/>
      <c r="N12" s="37" t="s">
        <v>53</v>
      </c>
      <c r="O12" s="38">
        <f>VLOOKUP($N12,'[1]2025 Sign Ups'!$B$2:$E$126,4,FALSE)</f>
        <v>2</v>
      </c>
      <c r="P12" s="39">
        <v>7</v>
      </c>
      <c r="Q12" s="39">
        <v>5</v>
      </c>
      <c r="R12" s="39">
        <v>6</v>
      </c>
      <c r="S12" s="39">
        <v>3</v>
      </c>
      <c r="T12" s="39">
        <v>7</v>
      </c>
      <c r="U12" s="39">
        <v>8</v>
      </c>
      <c r="V12" s="39">
        <v>7</v>
      </c>
      <c r="W12" s="39">
        <v>5</v>
      </c>
      <c r="X12" s="39">
        <v>7</v>
      </c>
      <c r="Y12" s="40">
        <f>IF(P12&gt;1,SUM(P12:X12),"")</f>
        <v>55</v>
      </c>
      <c r="Z12" s="40">
        <f>IF(AB12="TBD","TBD",ROUND(AB12,0))</f>
        <v>16</v>
      </c>
      <c r="AA12" s="40">
        <f>IF(P12&gt;0,SUM(Y12-Z12)," ")</f>
        <v>39</v>
      </c>
      <c r="AB12" s="108">
        <v>15.680000000000001</v>
      </c>
      <c r="AC12" s="108">
        <v>18.600000000000001</v>
      </c>
    </row>
    <row r="13" spans="2:29" ht="15.75" x14ac:dyDescent="0.25">
      <c r="B13" s="46" t="s">
        <v>54</v>
      </c>
      <c r="C13" s="38" t="str">
        <f>INDEX($Y$4:$Y$105,MATCH(B13,$N$4:$N$105,0))</f>
        <v/>
      </c>
      <c r="D13" s="38">
        <f>INDEX($Z$4:$Z$105,MATCH(B13,$N$4:$N$105,0))</f>
        <v>7</v>
      </c>
      <c r="E13" s="38" t="str">
        <f>INDEX($AA$4:$AA$105,MATCH(B13,$N$4:$N$105,0))</f>
        <v xml:space="preserve"> </v>
      </c>
      <c r="F13" s="46" t="s">
        <v>55</v>
      </c>
      <c r="G13" s="38">
        <f>INDEX($Y$4:$Y$105,MATCH(F13,$N$4:$N$105,0))</f>
        <v>49</v>
      </c>
      <c r="H13" s="38">
        <f>INDEX($Z$4:$Z$105,MATCH(F13,$N$4:$N$105,0))</f>
        <v>9</v>
      </c>
      <c r="I13" s="38">
        <f>INDEX($AA$4:$AA$105,MATCH(F13,$N$4:$N$105,0))</f>
        <v>40</v>
      </c>
      <c r="J13" s="9"/>
      <c r="K13" s="9"/>
      <c r="L13" s="9"/>
      <c r="N13" s="37" t="s">
        <v>56</v>
      </c>
      <c r="O13" s="38">
        <f>VLOOKUP($N13,'[1]2025 Sign Ups'!$B$2:$E$126,4,FALSE)</f>
        <v>6</v>
      </c>
      <c r="P13" s="39">
        <v>6</v>
      </c>
      <c r="Q13" s="39">
        <v>5</v>
      </c>
      <c r="R13" s="39">
        <v>5</v>
      </c>
      <c r="S13" s="39">
        <v>3</v>
      </c>
      <c r="T13" s="39">
        <v>5</v>
      </c>
      <c r="U13" s="39">
        <v>5</v>
      </c>
      <c r="V13" s="39">
        <v>6</v>
      </c>
      <c r="W13" s="39">
        <v>4</v>
      </c>
      <c r="X13" s="39">
        <v>6</v>
      </c>
      <c r="Y13" s="40">
        <f>IF(P13&gt;1,SUM(P13:X13),"")</f>
        <v>45</v>
      </c>
      <c r="Z13" s="40">
        <f>IF(AB13="TBD","TBD",ROUND(AB13,0))</f>
        <v>6</v>
      </c>
      <c r="AA13" s="40">
        <f>IF(P13&gt;0,SUM(Y13-Z13)," ")</f>
        <v>39</v>
      </c>
      <c r="AB13" s="108">
        <v>6.4888888888888943</v>
      </c>
      <c r="AC13" s="108">
        <v>7.2666666666666728</v>
      </c>
    </row>
    <row r="14" spans="2:29" ht="15.75" x14ac:dyDescent="0.25">
      <c r="B14" s="46" t="s">
        <v>57</v>
      </c>
      <c r="C14" s="38" t="str">
        <f>INDEX($Y$4:$Y$105,MATCH(B14,$N$4:$N$105,0))</f>
        <v/>
      </c>
      <c r="D14" s="38">
        <f>INDEX($Z$4:$Z$105,MATCH(B14,$N$4:$N$105,0))</f>
        <v>14</v>
      </c>
      <c r="E14" s="38" t="str">
        <f>INDEX($AA$4:$AA$105,MATCH(B14,$N$4:$N$105,0))</f>
        <v xml:space="preserve"> </v>
      </c>
      <c r="F14" s="46" t="s">
        <v>58</v>
      </c>
      <c r="G14" s="38" t="str">
        <f>INDEX($Y$4:$Y$105,MATCH(F14,$N$4:$N$105,0))</f>
        <v/>
      </c>
      <c r="H14" s="38" t="str">
        <f>INDEX($Z$4:$Z$105,MATCH(F14,$N$4:$N$105,0))</f>
        <v>TBD</v>
      </c>
      <c r="I14" s="38" t="str">
        <f>INDEX($AA$4:$AA$105,MATCH(F14,$N$4:$N$105,0))</f>
        <v xml:space="preserve"> </v>
      </c>
      <c r="J14" s="9"/>
      <c r="K14" s="9"/>
      <c r="L14" s="9"/>
      <c r="N14" s="37" t="s">
        <v>59</v>
      </c>
      <c r="O14" s="38">
        <f>VLOOKUP($N14,'[1]2025 Sign Ups'!$B$2:$E$126,4,FALSE)</f>
        <v>4</v>
      </c>
      <c r="P14" s="39"/>
      <c r="Q14" s="39"/>
      <c r="R14" s="39"/>
      <c r="S14" s="39"/>
      <c r="T14" s="39"/>
      <c r="U14" s="39"/>
      <c r="V14" s="39"/>
      <c r="W14" s="39"/>
      <c r="X14" s="39"/>
      <c r="Y14" s="40" t="str">
        <f>IF(P14&gt;1,SUM(P14:X14),"")</f>
        <v/>
      </c>
      <c r="Z14" s="40">
        <f>IF(AB14="TBD","TBD",ROUND(AB14,0))</f>
        <v>5</v>
      </c>
      <c r="AA14" s="40" t="str">
        <f>IF(P14&gt;0,SUM(Y14-Z14)," ")</f>
        <v xml:space="preserve"> </v>
      </c>
      <c r="AB14" s="108">
        <v>5.4333333333333371</v>
      </c>
      <c r="AC14" s="108">
        <v>5.4333333333333371</v>
      </c>
    </row>
    <row r="15" spans="2:29" ht="15.75" customHeight="1" x14ac:dyDescent="0.25">
      <c r="B15" s="46"/>
      <c r="C15" s="47"/>
      <c r="D15" s="48">
        <f>AVERAGE(D5:D14)</f>
        <v>9</v>
      </c>
      <c r="E15" s="49">
        <f>SUM(E5:E10)</f>
        <v>216</v>
      </c>
      <c r="F15" s="46"/>
      <c r="G15" s="47"/>
      <c r="H15" s="48">
        <f>AVERAGE(H5:H14)</f>
        <v>9.1111111111111107</v>
      </c>
      <c r="I15" s="50">
        <f>SUM(I5:I10)</f>
        <v>211</v>
      </c>
      <c r="J15" s="9"/>
      <c r="K15" s="9"/>
      <c r="L15" s="9"/>
      <c r="N15" s="37" t="s">
        <v>55</v>
      </c>
      <c r="O15" s="38">
        <f>VLOOKUP($N15,'[1]2025 Sign Ups'!$B$2:$E$126,4,FALSE)</f>
        <v>7</v>
      </c>
      <c r="P15" s="39">
        <v>5</v>
      </c>
      <c r="Q15" s="39">
        <v>5</v>
      </c>
      <c r="R15" s="39">
        <v>7</v>
      </c>
      <c r="S15" s="39">
        <v>3</v>
      </c>
      <c r="T15" s="39">
        <v>6</v>
      </c>
      <c r="U15" s="39">
        <v>5</v>
      </c>
      <c r="V15" s="39">
        <v>6</v>
      </c>
      <c r="W15" s="39">
        <v>4</v>
      </c>
      <c r="X15" s="39">
        <v>8</v>
      </c>
      <c r="Y15" s="40">
        <f>IF(P15&gt;1,SUM(P15:X15),"")</f>
        <v>49</v>
      </c>
      <c r="Z15" s="40">
        <f>IF(AB15="TBD","TBD",ROUND(AB15,0))</f>
        <v>9</v>
      </c>
      <c r="AA15" s="40">
        <f>IF(P15&gt;0,SUM(Y15-Z15)," ")</f>
        <v>40</v>
      </c>
      <c r="AB15" s="108">
        <v>9.1555555555555657</v>
      </c>
      <c r="AC15" s="108">
        <v>10.266666666666673</v>
      </c>
    </row>
    <row r="16" spans="2:29" ht="15" customHeight="1" x14ac:dyDescent="0.25">
      <c r="B16" s="51" t="s">
        <v>60</v>
      </c>
      <c r="C16" s="47"/>
      <c r="D16" s="48"/>
      <c r="E16" s="38">
        <f>E15-SUM($H$1*6)</f>
        <v>0</v>
      </c>
      <c r="F16" s="51" t="s">
        <v>60</v>
      </c>
      <c r="G16" s="47"/>
      <c r="H16" s="48"/>
      <c r="I16" s="43">
        <f>I15-SUM($H$1*6)</f>
        <v>-5</v>
      </c>
      <c r="J16" s="9"/>
      <c r="K16" s="9"/>
      <c r="L16" s="9"/>
      <c r="N16" s="37" t="s">
        <v>46</v>
      </c>
      <c r="O16" s="38">
        <f>VLOOKUP($N16,'[1]2025 Sign Ups'!$B$2:$E$126,4,FALSE)</f>
        <v>7</v>
      </c>
      <c r="P16" s="39">
        <v>5</v>
      </c>
      <c r="Q16" s="39">
        <v>5</v>
      </c>
      <c r="R16" s="39">
        <v>5</v>
      </c>
      <c r="S16" s="39">
        <v>4</v>
      </c>
      <c r="T16" s="39">
        <v>7</v>
      </c>
      <c r="U16" s="39">
        <v>7</v>
      </c>
      <c r="V16" s="39">
        <v>6</v>
      </c>
      <c r="W16" s="39">
        <v>4</v>
      </c>
      <c r="X16" s="39">
        <v>7</v>
      </c>
      <c r="Y16" s="40">
        <f>IF(P16&gt;1,SUM(P16:X16),"")</f>
        <v>50</v>
      </c>
      <c r="Z16" s="40">
        <f>IF(AB16="TBD","TBD",ROUND(AB16,0))</f>
        <v>13</v>
      </c>
      <c r="AA16" s="40">
        <f>IF(P16&gt;0,SUM(Y16-Z16)," ")</f>
        <v>37</v>
      </c>
      <c r="AB16" s="108">
        <v>12.82222222222223</v>
      </c>
      <c r="AC16" s="108">
        <v>13.266666666666673</v>
      </c>
    </row>
    <row r="17" spans="2:29" ht="15.75" x14ac:dyDescent="0.25">
      <c r="B17" s="52"/>
      <c r="C17" s="53"/>
      <c r="D17" s="54"/>
      <c r="E17" s="55"/>
      <c r="F17" s="52"/>
      <c r="G17" s="53"/>
      <c r="H17" s="54"/>
      <c r="I17" s="55"/>
      <c r="J17" s="9"/>
      <c r="K17" s="9"/>
      <c r="L17" s="9"/>
      <c r="N17" s="37" t="s">
        <v>40</v>
      </c>
      <c r="O17" s="38">
        <f>VLOOKUP($N17,'[1]2025 Sign Ups'!$B$2:$E$126,4,FALSE)</f>
        <v>7</v>
      </c>
      <c r="P17" s="39">
        <v>5</v>
      </c>
      <c r="Q17" s="39">
        <v>4</v>
      </c>
      <c r="R17" s="39">
        <v>5</v>
      </c>
      <c r="S17" s="39">
        <v>4</v>
      </c>
      <c r="T17" s="39">
        <v>5</v>
      </c>
      <c r="U17" s="39">
        <v>5</v>
      </c>
      <c r="V17" s="39">
        <v>4</v>
      </c>
      <c r="W17" s="39">
        <v>4</v>
      </c>
      <c r="X17" s="39">
        <v>7</v>
      </c>
      <c r="Y17" s="40">
        <f>IF(P17&gt;1,SUM(P17:X17),"")</f>
        <v>43</v>
      </c>
      <c r="Z17" s="40">
        <f>IF(AB17="TBD","TBD",ROUND(AB17,0))</f>
        <v>8</v>
      </c>
      <c r="AA17" s="40">
        <f>IF(P17&gt;0,SUM(Y17-Z17)," ")</f>
        <v>35</v>
      </c>
      <c r="AB17" s="108">
        <v>8.06666666666667</v>
      </c>
      <c r="AC17" s="108">
        <v>7.9500000000000028</v>
      </c>
    </row>
    <row r="18" spans="2:29" ht="15" customHeight="1" x14ac:dyDescent="0.25">
      <c r="B18" s="21" t="s">
        <v>61</v>
      </c>
      <c r="C18" s="21"/>
      <c r="D18" s="22" t="s">
        <v>17</v>
      </c>
      <c r="E18" s="23" t="s">
        <v>15</v>
      </c>
      <c r="F18" s="21" t="s">
        <v>62</v>
      </c>
      <c r="G18" s="21"/>
      <c r="H18" s="22" t="s">
        <v>17</v>
      </c>
      <c r="I18" s="24" t="s">
        <v>15</v>
      </c>
      <c r="J18" s="9"/>
      <c r="K18" s="9"/>
      <c r="L18" s="9"/>
      <c r="N18" s="56" t="s">
        <v>63</v>
      </c>
      <c r="O18" s="38">
        <f>VLOOKUP($N18,'[1]2025 Sign Ups'!$B$2:$E$126,4,FALSE)</f>
        <v>2</v>
      </c>
      <c r="P18" s="39">
        <v>6</v>
      </c>
      <c r="Q18" s="39">
        <v>5</v>
      </c>
      <c r="R18" s="39">
        <v>5</v>
      </c>
      <c r="S18" s="39">
        <v>5</v>
      </c>
      <c r="T18" s="39">
        <v>5</v>
      </c>
      <c r="U18" s="39">
        <v>6</v>
      </c>
      <c r="V18" s="39">
        <v>6</v>
      </c>
      <c r="W18" s="39">
        <v>4</v>
      </c>
      <c r="X18" s="39">
        <v>6</v>
      </c>
      <c r="Y18" s="40">
        <f>IF(P18&gt;1,SUM(P18:X18),"")</f>
        <v>48</v>
      </c>
      <c r="Z18" s="40">
        <f>IF(AB18="TBD","TBD",ROUND(AB18,0))</f>
        <v>5</v>
      </c>
      <c r="AA18" s="40">
        <f>IF(P18&gt;0,SUM(Y18-Z18)," ")</f>
        <v>43</v>
      </c>
      <c r="AB18" s="108">
        <v>4.7111111111111086</v>
      </c>
      <c r="AC18" s="108">
        <v>6.68333333333333</v>
      </c>
    </row>
    <row r="19" spans="2:29" ht="15.75" x14ac:dyDescent="0.25">
      <c r="B19" s="33" t="s">
        <v>64</v>
      </c>
      <c r="C19" s="33" t="s">
        <v>25</v>
      </c>
      <c r="D19" s="34" t="s">
        <v>26</v>
      </c>
      <c r="E19" s="35" t="s">
        <v>27</v>
      </c>
      <c r="F19" s="33" t="s">
        <v>65</v>
      </c>
      <c r="G19" s="33" t="s">
        <v>25</v>
      </c>
      <c r="H19" s="34" t="s">
        <v>26</v>
      </c>
      <c r="I19" s="36" t="s">
        <v>27</v>
      </c>
      <c r="J19" s="9"/>
      <c r="K19" s="9"/>
      <c r="L19" s="9"/>
      <c r="N19" s="56" t="s">
        <v>66</v>
      </c>
      <c r="O19" s="38">
        <f>VLOOKUP($N19,'[1]2025 Sign Ups'!$B$2:$E$126,4,FALSE)</f>
        <v>5</v>
      </c>
      <c r="P19" s="39">
        <v>6</v>
      </c>
      <c r="Q19" s="39">
        <v>5</v>
      </c>
      <c r="R19" s="39">
        <v>5</v>
      </c>
      <c r="S19" s="39">
        <v>4</v>
      </c>
      <c r="T19" s="39">
        <v>5</v>
      </c>
      <c r="U19" s="39">
        <v>7</v>
      </c>
      <c r="V19" s="39">
        <v>6</v>
      </c>
      <c r="W19" s="39">
        <v>5</v>
      </c>
      <c r="X19" s="39">
        <v>7</v>
      </c>
      <c r="Y19" s="40">
        <f>IF(P19&gt;1,SUM(P19:X19),"")</f>
        <v>50</v>
      </c>
      <c r="Z19" s="40">
        <f>IF(AB19="TBD","TBD",ROUND(AB19,0))</f>
        <v>14</v>
      </c>
      <c r="AA19" s="40">
        <f>IF(P19&gt;0,SUM(Y19-Z19)," ")</f>
        <v>36</v>
      </c>
      <c r="AB19" s="108">
        <v>13.666666666666664</v>
      </c>
      <c r="AC19" s="108">
        <v>13.899999999999999</v>
      </c>
    </row>
    <row r="20" spans="2:29" ht="15.75" x14ac:dyDescent="0.25">
      <c r="B20" s="42" t="s">
        <v>67</v>
      </c>
      <c r="C20" s="43">
        <f>INDEX($Y$4:$Y$105,MATCH(B20,$N$4:$N$105,0))</f>
        <v>35</v>
      </c>
      <c r="D20" s="43">
        <f>INDEX($Z$4:$Z$105,MATCH(B20,$N$4:$N$105,0))</f>
        <v>2</v>
      </c>
      <c r="E20" s="43">
        <f>INDEX($AA$4:$AA$105,MATCH(B20,$N$4:$N$105,0))</f>
        <v>33</v>
      </c>
      <c r="F20" s="42" t="s">
        <v>68</v>
      </c>
      <c r="G20" s="43">
        <f>INDEX($Y$4:$Y$105,MATCH(F20,$N$4:$N$105,0))</f>
        <v>42</v>
      </c>
      <c r="H20" s="43">
        <f>INDEX($Z$4:$Z$105,MATCH(F20,$N$4:$N$105,0))</f>
        <v>8</v>
      </c>
      <c r="I20" s="43">
        <f>INDEX($AA$4:$AA$105,MATCH(F20,$N$4:$N$105,0))</f>
        <v>34</v>
      </c>
      <c r="J20" s="9"/>
      <c r="K20" s="9"/>
      <c r="L20" s="9"/>
      <c r="N20" s="37" t="s">
        <v>69</v>
      </c>
      <c r="O20" s="38">
        <f>VLOOKUP($N20,'[1]2025 Sign Ups'!$B$2:$E$126,4,FALSE)</f>
        <v>9</v>
      </c>
      <c r="P20" s="39">
        <v>6</v>
      </c>
      <c r="Q20" s="39">
        <v>4</v>
      </c>
      <c r="R20" s="39">
        <v>5</v>
      </c>
      <c r="S20" s="39">
        <v>4</v>
      </c>
      <c r="T20" s="39">
        <v>4</v>
      </c>
      <c r="U20" s="39">
        <v>6</v>
      </c>
      <c r="V20" s="39">
        <v>4</v>
      </c>
      <c r="W20" s="39">
        <v>4</v>
      </c>
      <c r="X20" s="39">
        <v>6</v>
      </c>
      <c r="Y20" s="40">
        <f>IF(P20&gt;1,SUM(P20:X20),"")</f>
        <v>43</v>
      </c>
      <c r="Z20" s="40">
        <f>IF(AB20="TBD","TBD",ROUND(AB20,0))</f>
        <v>3</v>
      </c>
      <c r="AA20" s="40">
        <f>IF(P20&gt;0,SUM(Y20-Z20)," ")</f>
        <v>40</v>
      </c>
      <c r="AB20" s="108">
        <v>3.2666666666666657</v>
      </c>
      <c r="AC20" s="108">
        <v>4.7111111111111086</v>
      </c>
    </row>
    <row r="21" spans="2:29" ht="15.75" x14ac:dyDescent="0.25">
      <c r="B21" s="42" t="s">
        <v>70</v>
      </c>
      <c r="C21" s="43">
        <f>INDEX($Y$4:$Y$105,MATCH(B21,$N$4:$N$105,0))</f>
        <v>45</v>
      </c>
      <c r="D21" s="43">
        <f>INDEX($Z$4:$Z$105,MATCH(B21,$N$4:$N$105,0))</f>
        <v>10</v>
      </c>
      <c r="E21" s="43">
        <f>INDEX($AA$4:$AA$105,MATCH(B21,$N$4:$N$105,0))</f>
        <v>35</v>
      </c>
      <c r="F21" s="42" t="s">
        <v>71</v>
      </c>
      <c r="G21" s="43">
        <f>INDEX($Y$4:$Y$105,MATCH(F21,$N$4:$N$105,0))</f>
        <v>52</v>
      </c>
      <c r="H21" s="43">
        <f>INDEX($Z$4:$Z$105,MATCH(F21,$N$4:$N$105,0))</f>
        <v>18</v>
      </c>
      <c r="I21" s="43">
        <f>INDEX($AA$4:$AA$105,MATCH(F21,$N$4:$N$105,0))</f>
        <v>34</v>
      </c>
      <c r="J21" s="9"/>
      <c r="K21" s="9"/>
      <c r="L21" s="9"/>
      <c r="N21" s="37" t="s">
        <v>42</v>
      </c>
      <c r="O21" s="38">
        <f>VLOOKUP($N21,'[1]2025 Sign Ups'!$B$2:$E$126,4,FALSE)</f>
        <v>1</v>
      </c>
      <c r="P21" s="39">
        <v>5</v>
      </c>
      <c r="Q21" s="39">
        <v>7</v>
      </c>
      <c r="R21" s="39">
        <v>6</v>
      </c>
      <c r="S21" s="39">
        <v>4</v>
      </c>
      <c r="T21" s="39">
        <v>5</v>
      </c>
      <c r="U21" s="39">
        <v>7</v>
      </c>
      <c r="V21" s="39">
        <v>4</v>
      </c>
      <c r="W21" s="39">
        <v>5</v>
      </c>
      <c r="X21" s="39">
        <v>5</v>
      </c>
      <c r="Y21" s="40">
        <f>IF(P21&gt;1,SUM(P21:X21),"")</f>
        <v>48</v>
      </c>
      <c r="Z21" s="40">
        <f>IF(AB21="TBD","TBD",ROUND(AB21,0))</f>
        <v>11</v>
      </c>
      <c r="AA21" s="40">
        <f>IF(P21&gt;0,SUM(Y21-Z21)," ")</f>
        <v>37</v>
      </c>
      <c r="AB21" s="108">
        <v>10.600000000000001</v>
      </c>
      <c r="AC21" s="108">
        <v>11.100000000000001</v>
      </c>
    </row>
    <row r="22" spans="2:29" ht="15.75" x14ac:dyDescent="0.25">
      <c r="B22" s="42" t="s">
        <v>72</v>
      </c>
      <c r="C22" s="43">
        <f>INDEX($Y$4:$Y$105,MATCH(B22,$N$4:$N$105,0))</f>
        <v>49</v>
      </c>
      <c r="D22" s="43">
        <f>INDEX($Z$4:$Z$105,MATCH(B22,$N$4:$N$105,0))</f>
        <v>10</v>
      </c>
      <c r="E22" s="43">
        <f>INDEX($AA$4:$AA$105,MATCH(B22,$N$4:$N$105,0))</f>
        <v>39</v>
      </c>
      <c r="F22" s="42" t="s">
        <v>73</v>
      </c>
      <c r="G22" s="43">
        <f>INDEX($Y$4:$Y$105,MATCH(F22,$N$4:$N$105,0))</f>
        <v>48</v>
      </c>
      <c r="H22" s="43">
        <f>INDEX($Z$4:$Z$105,MATCH(F22,$N$4:$N$105,0))</f>
        <v>12</v>
      </c>
      <c r="I22" s="43">
        <f>INDEX($AA$4:$AA$105,MATCH(F22,$N$4:$N$105,0))</f>
        <v>36</v>
      </c>
      <c r="J22" s="9"/>
      <c r="K22" s="9"/>
      <c r="L22" s="9"/>
      <c r="N22" s="37" t="s">
        <v>74</v>
      </c>
      <c r="O22" s="38">
        <f>VLOOKUP($N22,'[1]2025 Sign Ups'!$B$2:$E$126,4,FALSE)</f>
        <v>4</v>
      </c>
      <c r="P22" s="39">
        <v>5</v>
      </c>
      <c r="Q22" s="39">
        <v>5</v>
      </c>
      <c r="R22" s="39">
        <v>5</v>
      </c>
      <c r="S22" s="39">
        <v>3</v>
      </c>
      <c r="T22" s="39">
        <v>4</v>
      </c>
      <c r="U22" s="39">
        <v>6</v>
      </c>
      <c r="V22" s="39">
        <v>7</v>
      </c>
      <c r="W22" s="39">
        <v>3</v>
      </c>
      <c r="X22" s="39">
        <v>7</v>
      </c>
      <c r="Y22" s="40">
        <f>IF(P22&gt;1,SUM(P22:X22),"")</f>
        <v>45</v>
      </c>
      <c r="Z22" s="40">
        <f>IF(AB22="TBD","TBD",ROUND(AB22,0))</f>
        <v>4</v>
      </c>
      <c r="AA22" s="40">
        <f>IF(P22&gt;0,SUM(Y22-Z22)," ")</f>
        <v>41</v>
      </c>
      <c r="AB22" s="108">
        <v>4.37777777777778</v>
      </c>
      <c r="AC22" s="108">
        <v>5.68333333333333</v>
      </c>
    </row>
    <row r="23" spans="2:29" ht="15.75" x14ac:dyDescent="0.25">
      <c r="B23" s="42" t="s">
        <v>75</v>
      </c>
      <c r="C23" s="43">
        <f>INDEX($Y$4:$Y$105,MATCH(B23,$N$4:$N$105,0))</f>
        <v>53</v>
      </c>
      <c r="D23" s="43">
        <f>INDEX($Z$4:$Z$105,MATCH(B23,$N$4:$N$105,0))</f>
        <v>14</v>
      </c>
      <c r="E23" s="43">
        <f>INDEX($AA$4:$AA$105,MATCH(B23,$N$4:$N$105,0))</f>
        <v>39</v>
      </c>
      <c r="F23" s="42" t="s">
        <v>76</v>
      </c>
      <c r="G23" s="43">
        <f>INDEX($Y$4:$Y$105,MATCH(F23,$N$4:$N$105,0))</f>
        <v>40</v>
      </c>
      <c r="H23" s="43">
        <f>INDEX($Z$4:$Z$105,MATCH(F23,$N$4:$N$105,0))</f>
        <v>3</v>
      </c>
      <c r="I23" s="43">
        <f>INDEX($AA$4:$AA$105,MATCH(F23,$N$4:$N$105,0))</f>
        <v>37</v>
      </c>
      <c r="J23" s="9"/>
      <c r="K23" s="9"/>
      <c r="L23" s="9"/>
      <c r="N23" s="37" t="s">
        <v>77</v>
      </c>
      <c r="O23" s="38">
        <f>VLOOKUP($N23,'[1]2025 Sign Ups'!$B$2:$E$126,4,FALSE)</f>
        <v>2</v>
      </c>
      <c r="P23" s="39">
        <v>3</v>
      </c>
      <c r="Q23" s="39">
        <v>5</v>
      </c>
      <c r="R23" s="39">
        <v>4</v>
      </c>
      <c r="S23" s="39">
        <v>4</v>
      </c>
      <c r="T23" s="39">
        <v>3</v>
      </c>
      <c r="U23" s="39">
        <v>6</v>
      </c>
      <c r="V23" s="39">
        <v>6</v>
      </c>
      <c r="W23" s="39">
        <v>5</v>
      </c>
      <c r="X23" s="39">
        <v>5</v>
      </c>
      <c r="Y23" s="40">
        <f>IF(P23&gt;1,SUM(P23:X23),"")</f>
        <v>41</v>
      </c>
      <c r="Z23" s="40">
        <f>IF(AB23="TBD","TBD",ROUND(AB23,0))</f>
        <v>5</v>
      </c>
      <c r="AA23" s="40">
        <f>IF(P23&gt;0,SUM(Y23-Z23)," ")</f>
        <v>36</v>
      </c>
      <c r="AB23" s="108">
        <v>4.6000000000000014</v>
      </c>
      <c r="AC23" s="108">
        <v>4.8500000000000014</v>
      </c>
    </row>
    <row r="24" spans="2:29" ht="15.75" x14ac:dyDescent="0.25">
      <c r="B24" s="42" t="s">
        <v>74</v>
      </c>
      <c r="C24" s="43">
        <f>INDEX($Y$4:$Y$105,MATCH(B24,$N$4:$N$105,0))</f>
        <v>45</v>
      </c>
      <c r="D24" s="43">
        <f>INDEX($Z$4:$Z$105,MATCH(B24,$N$4:$N$105,0))</f>
        <v>4</v>
      </c>
      <c r="E24" s="43">
        <f>INDEX($AA$4:$AA$105,MATCH(B24,$N$4:$N$105,0))</f>
        <v>41</v>
      </c>
      <c r="F24" s="42" t="s">
        <v>78</v>
      </c>
      <c r="G24" s="43">
        <f>INDEX($Y$4:$Y$105,MATCH(F24,$N$4:$N$105,0))</f>
        <v>40</v>
      </c>
      <c r="H24" s="43">
        <f>INDEX($Z$4:$Z$105,MATCH(F24,$N$4:$N$105,0))</f>
        <v>3</v>
      </c>
      <c r="I24" s="43">
        <f>INDEX($AA$4:$AA$105,MATCH(F24,$N$4:$N$105,0))</f>
        <v>37</v>
      </c>
      <c r="J24" s="9"/>
      <c r="K24" s="9"/>
      <c r="L24" s="9"/>
      <c r="N24" s="37" t="s">
        <v>79</v>
      </c>
      <c r="O24" s="38">
        <f>VLOOKUP($N24,'[1]2025 Sign Ups'!$B$2:$E$126,4,FALSE)</f>
        <v>2</v>
      </c>
      <c r="P24" s="39"/>
      <c r="Q24" s="39"/>
      <c r="R24" s="39"/>
      <c r="S24" s="39"/>
      <c r="T24" s="39"/>
      <c r="U24" s="39"/>
      <c r="V24" s="39"/>
      <c r="W24" s="39"/>
      <c r="X24" s="39"/>
      <c r="Y24" s="40" t="str">
        <f>IF(P24&gt;1,SUM(P24:X24),"")</f>
        <v/>
      </c>
      <c r="Z24" s="40">
        <f>IF(AB24="TBD","TBD",ROUND(AB24,0))</f>
        <v>4</v>
      </c>
      <c r="AA24" s="40" t="str">
        <f>IF(P24&gt;0,SUM(Y24-Z24)," ")</f>
        <v xml:space="preserve"> </v>
      </c>
      <c r="AB24" s="108">
        <v>3.9600000000000009</v>
      </c>
      <c r="AC24" s="108" t="s">
        <v>205</v>
      </c>
    </row>
    <row r="25" spans="2:29" ht="15.75" x14ac:dyDescent="0.25">
      <c r="B25" s="42" t="s">
        <v>80</v>
      </c>
      <c r="C25" s="43">
        <f>INDEX($Y$4:$Y$105,MATCH(B25,$N$4:$N$105,0))</f>
        <v>50</v>
      </c>
      <c r="D25" s="43">
        <f>INDEX($Z$4:$Z$105,MATCH(B25,$N$4:$N$105,0))</f>
        <v>9</v>
      </c>
      <c r="E25" s="43">
        <f>INDEX($AA$4:$AA$105,MATCH(B25,$N$4:$N$105,0))</f>
        <v>41</v>
      </c>
      <c r="F25" s="42" t="s">
        <v>81</v>
      </c>
      <c r="G25" s="43">
        <f>INDEX($Y$4:$Y$105,MATCH(F25,$N$4:$N$105,0))</f>
        <v>49</v>
      </c>
      <c r="H25" s="43">
        <f>INDEX($Z$4:$Z$105,MATCH(F25,$N$4:$N$105,0))</f>
        <v>10</v>
      </c>
      <c r="I25" s="43">
        <f>INDEX($AA$4:$AA$105,MATCH(F25,$N$4:$N$105,0))</f>
        <v>39</v>
      </c>
      <c r="J25" s="9"/>
      <c r="K25" s="9"/>
      <c r="L25" s="9"/>
      <c r="N25" s="37" t="s">
        <v>70</v>
      </c>
      <c r="O25" s="38">
        <f>VLOOKUP($N25,'[1]2025 Sign Ups'!$B$2:$E$126,4,FALSE)</f>
        <v>4</v>
      </c>
      <c r="P25" s="39">
        <v>4</v>
      </c>
      <c r="Q25" s="39">
        <v>5</v>
      </c>
      <c r="R25" s="39">
        <v>6</v>
      </c>
      <c r="S25" s="39">
        <v>3</v>
      </c>
      <c r="T25" s="39">
        <v>5</v>
      </c>
      <c r="U25" s="39">
        <v>5</v>
      </c>
      <c r="V25" s="39">
        <v>7</v>
      </c>
      <c r="W25" s="39">
        <v>4</v>
      </c>
      <c r="X25" s="39">
        <v>6</v>
      </c>
      <c r="Y25" s="40">
        <f>IF(P25&gt;1,SUM(P25:X25),"")</f>
        <v>45</v>
      </c>
      <c r="Z25" s="40">
        <f>IF(AB25="TBD","TBD",ROUND(AB25,0))</f>
        <v>10</v>
      </c>
      <c r="AA25" s="40">
        <f>IF(P25&gt;0,SUM(Y25-Z25)," ")</f>
        <v>35</v>
      </c>
      <c r="AB25" s="108">
        <v>10.100000000000001</v>
      </c>
      <c r="AC25" s="108">
        <v>9.9333333333333371</v>
      </c>
    </row>
    <row r="26" spans="2:29" ht="15.75" x14ac:dyDescent="0.25">
      <c r="B26" s="46" t="s">
        <v>59</v>
      </c>
      <c r="C26" s="38" t="str">
        <f>INDEX($Y$4:$Y$105,MATCH(B26,$N$4:$N$105,0))</f>
        <v/>
      </c>
      <c r="D26" s="38">
        <f>INDEX($Z$4:$Z$105,MATCH(B26,$N$4:$N$105,0))</f>
        <v>5</v>
      </c>
      <c r="E26" s="38" t="str">
        <f>INDEX($AA$4:$AA$105,MATCH(B26,$N$4:$N$105,0))</f>
        <v xml:space="preserve"> </v>
      </c>
      <c r="F26" s="46" t="s">
        <v>82</v>
      </c>
      <c r="G26" s="38">
        <f>INDEX($Y$4:$Y$105,MATCH(F26,$N$4:$N$105,0))</f>
        <v>43</v>
      </c>
      <c r="H26" s="38">
        <f>INDEX($Z$4:$Z$105,MATCH(F26,$N$4:$N$105,0))</f>
        <v>3</v>
      </c>
      <c r="I26" s="38">
        <f>INDEX($AA$4:$AA$105,MATCH(F26,$N$4:$N$105,0))</f>
        <v>40</v>
      </c>
      <c r="J26" s="9"/>
      <c r="K26" s="9"/>
      <c r="L26" s="9"/>
      <c r="N26" s="37" t="s">
        <v>83</v>
      </c>
      <c r="O26" s="38">
        <f>VLOOKUP($N26,'[1]2025 Sign Ups'!$B$2:$E$126,4,FALSE)</f>
        <v>3</v>
      </c>
      <c r="P26" s="39"/>
      <c r="Q26" s="39"/>
      <c r="R26" s="39"/>
      <c r="S26" s="39"/>
      <c r="T26" s="39"/>
      <c r="U26" s="39"/>
      <c r="V26" s="39"/>
      <c r="W26" s="39"/>
      <c r="X26" s="39"/>
      <c r="Y26" s="40" t="str">
        <f>IF(P26&gt;1,SUM(P26:X26),"")</f>
        <v/>
      </c>
      <c r="Z26" s="40" t="str">
        <f>IF(AB26="TBD","TBD",ROUND(AB26,0))</f>
        <v>TBD</v>
      </c>
      <c r="AA26" s="40" t="str">
        <f>IF(P26&gt;0,SUM(Y26-Z26)," ")</f>
        <v xml:space="preserve"> </v>
      </c>
      <c r="AB26" s="108" t="s">
        <v>205</v>
      </c>
      <c r="AC26" s="108" t="s">
        <v>205</v>
      </c>
    </row>
    <row r="27" spans="2:29" ht="15.75" x14ac:dyDescent="0.25">
      <c r="B27" s="46" t="s">
        <v>84</v>
      </c>
      <c r="C27" s="38" t="str">
        <f>INDEX($Y$4:$Y$105,MATCH(B27,$N$4:$N$105,0))</f>
        <v/>
      </c>
      <c r="D27" s="38">
        <f>INDEX($Z$4:$Z$105,MATCH(B27,$N$4:$N$105,0))</f>
        <v>8</v>
      </c>
      <c r="E27" s="38" t="str">
        <f>INDEX($AA$4:$AA$105,MATCH(B27,$N$4:$N$105,0))</f>
        <v xml:space="preserve"> </v>
      </c>
      <c r="F27" s="46" t="s">
        <v>85</v>
      </c>
      <c r="G27" s="38">
        <f>INDEX($Y$4:$Y$105,MATCH(F27,$N$4:$N$105,0))</f>
        <v>49</v>
      </c>
      <c r="H27" s="38">
        <f>INDEX($Z$4:$Z$105,MATCH(F27,$N$4:$N$105,0))</f>
        <v>9</v>
      </c>
      <c r="I27" s="38">
        <f>INDEX($AA$4:$AA$105,MATCH(F27,$N$4:$N$105,0))</f>
        <v>40</v>
      </c>
      <c r="J27" s="9"/>
      <c r="K27" s="9"/>
      <c r="L27" s="9"/>
      <c r="N27" s="37" t="s">
        <v>52</v>
      </c>
      <c r="O27" s="38">
        <f>VLOOKUP($N27,'[1]2025 Sign Ups'!$B$2:$E$126,4,FALSE)</f>
        <v>7</v>
      </c>
      <c r="P27" s="39">
        <v>7</v>
      </c>
      <c r="Q27" s="39">
        <v>5</v>
      </c>
      <c r="R27" s="39">
        <v>7</v>
      </c>
      <c r="S27" s="39">
        <v>5</v>
      </c>
      <c r="T27" s="39">
        <v>6</v>
      </c>
      <c r="U27" s="39">
        <v>7</v>
      </c>
      <c r="V27" s="39">
        <v>7</v>
      </c>
      <c r="W27" s="39">
        <v>6</v>
      </c>
      <c r="X27" s="39">
        <v>7</v>
      </c>
      <c r="Y27" s="40">
        <f>IF(P27&gt;1,SUM(P27:X27),"")</f>
        <v>57</v>
      </c>
      <c r="Z27" s="40">
        <f>IF(AB27="TBD","TBD",ROUND(AB27,0))</f>
        <v>18</v>
      </c>
      <c r="AA27" s="40">
        <f>IF(P27&gt;0,SUM(Y27-Z27)," ")</f>
        <v>39</v>
      </c>
      <c r="AB27" s="108">
        <v>18.488888888888894</v>
      </c>
      <c r="AC27" s="108">
        <v>19.266666666666673</v>
      </c>
    </row>
    <row r="28" spans="2:29" ht="15.75" customHeight="1" x14ac:dyDescent="0.25">
      <c r="B28" s="46" t="s">
        <v>86</v>
      </c>
      <c r="C28" s="38" t="str">
        <f>INDEX($Y$4:$Y$105,MATCH(B28,$N$4:$N$105,0))</f>
        <v/>
      </c>
      <c r="D28" s="38" t="str">
        <f>INDEX($Z$4:$Z$105,MATCH(B28,$N$4:$N$105,0))</f>
        <v>TBD</v>
      </c>
      <c r="E28" s="38" t="str">
        <f>INDEX($AA$4:$AA$105,MATCH(B28,$N$4:$N$105,0))</f>
        <v xml:space="preserve"> </v>
      </c>
      <c r="F28" s="46" t="s">
        <v>44</v>
      </c>
      <c r="G28" s="38">
        <f>INDEX($Y$4:$Y$105,MATCH(F28,$N$4:$N$105,0))</f>
        <v>48</v>
      </c>
      <c r="H28" s="38">
        <f>INDEX($Z$4:$Z$105,MATCH(F28,$N$4:$N$105,0))</f>
        <v>7</v>
      </c>
      <c r="I28" s="38">
        <f>INDEX($AA$4:$AA$105,MATCH(F28,$N$4:$N$105,0))</f>
        <v>41</v>
      </c>
      <c r="J28" s="9"/>
      <c r="K28" s="9"/>
      <c r="L28" s="9"/>
      <c r="N28" s="37" t="s">
        <v>34</v>
      </c>
      <c r="O28" s="38">
        <f>VLOOKUP($N28,'[1]2025 Sign Ups'!$B$2:$E$126,4,FALSE)</f>
        <v>7</v>
      </c>
      <c r="P28" s="39">
        <v>4</v>
      </c>
      <c r="Q28" s="39">
        <v>3</v>
      </c>
      <c r="R28" s="39">
        <v>5</v>
      </c>
      <c r="S28" s="39">
        <v>3</v>
      </c>
      <c r="T28" s="39">
        <v>4</v>
      </c>
      <c r="U28" s="39">
        <v>5</v>
      </c>
      <c r="V28" s="39">
        <v>5</v>
      </c>
      <c r="W28" s="39">
        <v>4</v>
      </c>
      <c r="X28" s="39">
        <v>5</v>
      </c>
      <c r="Y28" s="40">
        <f>IF(P28&gt;1,SUM(P28:X28),"")</f>
        <v>38</v>
      </c>
      <c r="Z28" s="40">
        <f>IF(AB28="TBD","TBD",ROUND(AB28,0))</f>
        <v>3</v>
      </c>
      <c r="AA28" s="40">
        <f>IF(P28&gt;0,SUM(Y28-Z28)," ")</f>
        <v>35</v>
      </c>
      <c r="AB28" s="108">
        <v>2.6000000000000014</v>
      </c>
      <c r="AC28" s="108">
        <v>2.6000000000000014</v>
      </c>
    </row>
    <row r="29" spans="2:29" ht="15.75" x14ac:dyDescent="0.25">
      <c r="B29" s="57"/>
      <c r="C29" s="38"/>
      <c r="D29" s="38"/>
      <c r="E29" s="38"/>
      <c r="F29" s="46" t="s">
        <v>87</v>
      </c>
      <c r="G29" s="38" t="str">
        <f>INDEX($Y$4:$Y$105,MATCH(F29,$N$4:$N$105,0))</f>
        <v/>
      </c>
      <c r="H29" s="38">
        <f>INDEX($Z$4:$Z$105,MATCH(F29,$N$4:$N$105,0))</f>
        <v>4</v>
      </c>
      <c r="I29" s="38" t="str">
        <f>INDEX($AA$4:$AA$105,MATCH(F29,$N$4:$N$105,0))</f>
        <v xml:space="preserve"> </v>
      </c>
      <c r="J29" s="9"/>
      <c r="K29" s="9"/>
      <c r="L29" s="9"/>
      <c r="N29" s="37" t="s">
        <v>33</v>
      </c>
      <c r="O29" s="38">
        <f>VLOOKUP($N29,'[1]2025 Sign Ups'!$B$2:$E$126,4,FALSE)</f>
        <v>1</v>
      </c>
      <c r="P29" s="39">
        <v>5</v>
      </c>
      <c r="Q29" s="39">
        <v>5</v>
      </c>
      <c r="R29" s="39">
        <v>5</v>
      </c>
      <c r="S29" s="39">
        <v>3</v>
      </c>
      <c r="T29" s="39">
        <v>5</v>
      </c>
      <c r="U29" s="39">
        <v>5</v>
      </c>
      <c r="V29" s="39">
        <v>6</v>
      </c>
      <c r="W29" s="39">
        <v>4</v>
      </c>
      <c r="X29" s="39">
        <v>6</v>
      </c>
      <c r="Y29" s="40">
        <f>IF(P29&gt;1,SUM(P29:X29),"")</f>
        <v>44</v>
      </c>
      <c r="Z29" s="40">
        <f>IF(AB29="TBD","TBD",ROUND(AB29,0))</f>
        <v>9</v>
      </c>
      <c r="AA29" s="40">
        <f>IF(P29&gt;0,SUM(Y29-Z29)," ")</f>
        <v>35</v>
      </c>
      <c r="AB29" s="108">
        <v>8.7111111111111086</v>
      </c>
      <c r="AC29" s="108">
        <v>8.68333333333333</v>
      </c>
    </row>
    <row r="30" spans="2:29" ht="18" customHeight="1" x14ac:dyDescent="0.25">
      <c r="B30" s="57" t="s">
        <v>88</v>
      </c>
      <c r="C30" s="58"/>
      <c r="D30" s="58"/>
      <c r="E30" s="58"/>
      <c r="F30" s="46" t="s">
        <v>89</v>
      </c>
      <c r="G30" s="38" t="str">
        <f>INDEX($Y$4:$Y$105,MATCH(F30,$N$4:$N$105,0))</f>
        <v/>
      </c>
      <c r="H30" s="38">
        <f>INDEX($Z$4:$Z$105,MATCH(F30,$N$4:$N$105,0))</f>
        <v>8</v>
      </c>
      <c r="I30" s="38" t="str">
        <f>INDEX($AA$4:$AA$105,MATCH(F30,$N$4:$N$105,0))</f>
        <v xml:space="preserve"> </v>
      </c>
      <c r="J30" s="9"/>
      <c r="K30" s="9"/>
      <c r="L30" s="9"/>
      <c r="N30" s="37" t="s">
        <v>88</v>
      </c>
      <c r="O30" s="38">
        <f>VLOOKUP($N30,'[1]2025 Sign Ups'!$B$2:$E$126,4,FALSE)</f>
        <v>4</v>
      </c>
      <c r="P30" s="39"/>
      <c r="Q30" s="39"/>
      <c r="R30" s="39"/>
      <c r="S30" s="39"/>
      <c r="T30" s="39"/>
      <c r="U30" s="39"/>
      <c r="V30" s="39"/>
      <c r="W30" s="39"/>
      <c r="X30" s="39"/>
      <c r="Y30" s="40" t="str">
        <f>IF(P30&gt;1,SUM(P30:X30),"")</f>
        <v/>
      </c>
      <c r="Z30" s="40">
        <f>IF(AB30="TBD","TBD",ROUND(AB30,0))</f>
        <v>14</v>
      </c>
      <c r="AA30" s="40" t="str">
        <f>IF(P30&gt;0,SUM(Y30-Z30)," ")</f>
        <v xml:space="preserve"> </v>
      </c>
      <c r="AB30" s="108">
        <v>13.899999999999999</v>
      </c>
      <c r="AC30" s="108">
        <v>13.899999999999999</v>
      </c>
    </row>
    <row r="31" spans="2:29" ht="15.75" x14ac:dyDescent="0.25">
      <c r="B31" s="51" t="s">
        <v>90</v>
      </c>
      <c r="C31" s="47"/>
      <c r="D31" s="48">
        <f>AVERAGE(D19:D25)</f>
        <v>8.1666666666666661</v>
      </c>
      <c r="E31" s="49">
        <f>SUM(E19:E25)</f>
        <v>228</v>
      </c>
      <c r="F31" s="51" t="s">
        <v>90</v>
      </c>
      <c r="G31" s="47"/>
      <c r="H31" s="48">
        <f>AVERAGE(H19:H25)</f>
        <v>9</v>
      </c>
      <c r="I31" s="50">
        <f>SUM(I19:I25)</f>
        <v>217</v>
      </c>
      <c r="J31" s="9"/>
      <c r="K31" s="9"/>
      <c r="L31" s="9"/>
      <c r="N31" s="37" t="s">
        <v>91</v>
      </c>
      <c r="O31" s="38">
        <f>VLOOKUP($N31,'[1]2025 Sign Ups'!$B$2:$E$126,4,FALSE)</f>
        <v>3</v>
      </c>
      <c r="P31" s="39">
        <v>4</v>
      </c>
      <c r="Q31" s="39">
        <v>4</v>
      </c>
      <c r="R31" s="39">
        <v>6</v>
      </c>
      <c r="S31" s="39">
        <v>4</v>
      </c>
      <c r="T31" s="39">
        <v>4</v>
      </c>
      <c r="U31" s="39">
        <v>6</v>
      </c>
      <c r="V31" s="39">
        <v>5</v>
      </c>
      <c r="W31" s="39">
        <v>3</v>
      </c>
      <c r="X31" s="39">
        <v>6</v>
      </c>
      <c r="Y31" s="40">
        <f>IF(P31&gt;1,SUM(P31:X31),"")</f>
        <v>42</v>
      </c>
      <c r="Z31" s="40">
        <f>IF(AB31="TBD","TBD",ROUND(AB31,0))</f>
        <v>1</v>
      </c>
      <c r="AA31" s="40">
        <f>IF(P31&gt;0,SUM(Y31-Z31)," ")</f>
        <v>41</v>
      </c>
      <c r="AB31" s="108">
        <v>0.76666666666666572</v>
      </c>
      <c r="AC31" s="108">
        <v>2.7111111111111086</v>
      </c>
    </row>
    <row r="32" spans="2:29" ht="15.75" customHeight="1" x14ac:dyDescent="0.25">
      <c r="B32" s="51" t="s">
        <v>60</v>
      </c>
      <c r="C32" s="47"/>
      <c r="D32" s="48"/>
      <c r="E32" s="38">
        <f>E31-SUM($H$1*6)</f>
        <v>12</v>
      </c>
      <c r="F32" s="51" t="s">
        <v>60</v>
      </c>
      <c r="G32" s="47"/>
      <c r="H32" s="48"/>
      <c r="I32" s="43">
        <f>I31-SUM($H$1*6)</f>
        <v>1</v>
      </c>
      <c r="J32" s="9"/>
      <c r="K32" s="9"/>
      <c r="L32" s="9"/>
      <c r="N32" s="37" t="s">
        <v>92</v>
      </c>
      <c r="O32" s="38">
        <f>VLOOKUP($N32,'[1]2025 Sign Ups'!$B$2:$E$126,4,FALSE)</f>
        <v>3</v>
      </c>
      <c r="P32" s="39">
        <v>5</v>
      </c>
      <c r="Q32" s="39">
        <v>6</v>
      </c>
      <c r="R32" s="39">
        <v>6</v>
      </c>
      <c r="S32" s="39">
        <v>5</v>
      </c>
      <c r="T32" s="39">
        <v>4</v>
      </c>
      <c r="U32" s="39">
        <v>6</v>
      </c>
      <c r="V32" s="39">
        <v>7</v>
      </c>
      <c r="W32" s="39">
        <v>5</v>
      </c>
      <c r="X32" s="39">
        <v>6</v>
      </c>
      <c r="Y32" s="40">
        <f>IF(P32&gt;1,SUM(P32:X32),"")</f>
        <v>50</v>
      </c>
      <c r="Z32" s="40">
        <f>IF(AB32="TBD","TBD",ROUND(AB32,0))</f>
        <v>9</v>
      </c>
      <c r="AA32" s="40">
        <f>IF(P32&gt;0,SUM(Y32-Z32)," ")</f>
        <v>41</v>
      </c>
      <c r="AB32" s="108">
        <v>9.3777777777777729</v>
      </c>
      <c r="AC32" s="108">
        <v>10.68333333333333</v>
      </c>
    </row>
    <row r="33" spans="2:29" ht="15" customHeight="1" x14ac:dyDescent="0.25">
      <c r="B33" s="52"/>
      <c r="C33" s="53"/>
      <c r="D33" s="54"/>
      <c r="E33" s="55"/>
      <c r="F33" s="52"/>
      <c r="G33" s="53"/>
      <c r="H33" s="54"/>
      <c r="I33" s="55"/>
      <c r="J33" s="9"/>
      <c r="K33" s="9"/>
      <c r="L33" s="9"/>
      <c r="N33" s="37" t="s">
        <v>93</v>
      </c>
      <c r="O33" s="38">
        <f>VLOOKUP($N33,'[1]2025 Sign Ups'!$B$2:$E$126,4,FALSE)</f>
        <v>5</v>
      </c>
      <c r="P33" s="39"/>
      <c r="Q33" s="39"/>
      <c r="R33" s="39"/>
      <c r="S33" s="39"/>
      <c r="T33" s="39"/>
      <c r="U33" s="39"/>
      <c r="V33" s="39"/>
      <c r="W33" s="39"/>
      <c r="X33" s="39"/>
      <c r="Y33" s="40" t="str">
        <f>IF(P33&gt;1,SUM(P33:X33),"")</f>
        <v/>
      </c>
      <c r="Z33" s="40" t="str">
        <f>IF(AB33="TBD","TBD",ROUND(AB33,0))</f>
        <v>TBD</v>
      </c>
      <c r="AA33" s="40" t="str">
        <f>IF(P33&gt;0,SUM(Y33-Z33)," ")</f>
        <v xml:space="preserve"> </v>
      </c>
      <c r="AB33" s="108" t="s">
        <v>205</v>
      </c>
      <c r="AC33" s="108" t="s">
        <v>205</v>
      </c>
    </row>
    <row r="34" spans="2:29" ht="15.75" x14ac:dyDescent="0.25">
      <c r="B34" s="21" t="s">
        <v>94</v>
      </c>
      <c r="C34" s="21"/>
      <c r="D34" s="22" t="s">
        <v>17</v>
      </c>
      <c r="E34" s="23" t="s">
        <v>15</v>
      </c>
      <c r="F34" s="21" t="s">
        <v>95</v>
      </c>
      <c r="G34" s="21"/>
      <c r="H34" s="22" t="s">
        <v>17</v>
      </c>
      <c r="I34" s="24" t="s">
        <v>15</v>
      </c>
      <c r="J34" s="9"/>
      <c r="K34" s="9"/>
      <c r="L34" s="9"/>
      <c r="N34" s="45" t="s">
        <v>96</v>
      </c>
      <c r="O34" s="38">
        <f>VLOOKUP($N34,'[1]2025 Sign Ups'!$B$2:$E$126,4,FALSE)</f>
        <v>8</v>
      </c>
      <c r="P34" s="39">
        <v>5</v>
      </c>
      <c r="Q34" s="39">
        <v>5</v>
      </c>
      <c r="R34" s="39">
        <v>4</v>
      </c>
      <c r="S34" s="39">
        <v>3</v>
      </c>
      <c r="T34" s="39">
        <v>4</v>
      </c>
      <c r="U34" s="39">
        <v>6</v>
      </c>
      <c r="V34" s="39">
        <v>6</v>
      </c>
      <c r="W34" s="39">
        <v>4</v>
      </c>
      <c r="X34" s="39">
        <v>6</v>
      </c>
      <c r="Y34" s="40">
        <f>IF(P34&gt;1,SUM(P34:X34),"")</f>
        <v>43</v>
      </c>
      <c r="Z34" s="40">
        <f>IF(AB34="TBD","TBD",ROUND(AB34,0))</f>
        <v>6</v>
      </c>
      <c r="AA34" s="40">
        <f>IF(P34&gt;0,SUM(Y34-Z34)," ")</f>
        <v>37</v>
      </c>
      <c r="AB34" s="108">
        <v>6.3999999999999986</v>
      </c>
      <c r="AC34" s="108">
        <v>6.7999999999999972</v>
      </c>
    </row>
    <row r="35" spans="2:29" ht="15.75" customHeight="1" x14ac:dyDescent="0.25">
      <c r="B35" s="33" t="s">
        <v>97</v>
      </c>
      <c r="C35" s="33" t="s">
        <v>25</v>
      </c>
      <c r="D35" s="34" t="s">
        <v>26</v>
      </c>
      <c r="E35" s="35" t="s">
        <v>27</v>
      </c>
      <c r="F35" s="33" t="s">
        <v>98</v>
      </c>
      <c r="G35" s="33" t="s">
        <v>25</v>
      </c>
      <c r="H35" s="34" t="s">
        <v>26</v>
      </c>
      <c r="I35" s="36" t="s">
        <v>27</v>
      </c>
      <c r="J35" s="9"/>
      <c r="K35" s="9"/>
      <c r="L35" s="9"/>
      <c r="N35" s="37" t="s">
        <v>49</v>
      </c>
      <c r="O35" s="38">
        <f>VLOOKUP($N35,'[1]2025 Sign Ups'!$B$2:$E$126,4,FALSE)</f>
        <v>7</v>
      </c>
      <c r="P35" s="39">
        <v>6</v>
      </c>
      <c r="Q35" s="39">
        <v>5</v>
      </c>
      <c r="R35" s="39">
        <v>5</v>
      </c>
      <c r="S35" s="39">
        <v>4</v>
      </c>
      <c r="T35" s="39">
        <v>4</v>
      </c>
      <c r="U35" s="39">
        <v>5</v>
      </c>
      <c r="V35" s="39">
        <v>6</v>
      </c>
      <c r="W35" s="39">
        <v>4</v>
      </c>
      <c r="X35" s="39">
        <v>5</v>
      </c>
      <c r="Y35" s="40">
        <f>IF(P35&gt;1,SUM(P35:X35),"")</f>
        <v>44</v>
      </c>
      <c r="Z35" s="40">
        <f>IF(AB35="TBD","TBD",ROUND(AB35,0))</f>
        <v>6</v>
      </c>
      <c r="AA35" s="40">
        <f>IF(P35&gt;0,SUM(Y35-Z35)," ")</f>
        <v>38</v>
      </c>
      <c r="AB35" s="108">
        <v>6.1555555555555657</v>
      </c>
      <c r="AC35" s="108">
        <v>6.7666666666666728</v>
      </c>
    </row>
    <row r="36" spans="2:29" ht="15.75" x14ac:dyDescent="0.25">
      <c r="B36" s="42" t="s">
        <v>99</v>
      </c>
      <c r="C36" s="43">
        <f>INDEX($Y$4:$Y$105,MATCH(B36,$N$4:$N$105,0))</f>
        <v>37</v>
      </c>
      <c r="D36" s="43">
        <f>INDEX($Z$4:$Z$105,MATCH(B36,$N$4:$N$105,0))</f>
        <v>1</v>
      </c>
      <c r="E36" s="43">
        <f>INDEX($AA$4:$AA$105,MATCH(B36,$N$4:$N$105,0))</f>
        <v>36</v>
      </c>
      <c r="F36" s="42" t="s">
        <v>100</v>
      </c>
      <c r="G36" s="43">
        <f>INDEX($Y$4:$Y$105,MATCH(F36,$N$4:$N$105,0))</f>
        <v>47</v>
      </c>
      <c r="H36" s="43">
        <f>INDEX($Z$4:$Z$105,MATCH(F36,$N$4:$N$105,0))</f>
        <v>12</v>
      </c>
      <c r="I36" s="43">
        <f>INDEX($AA$4:$AA$105,MATCH(F36,$N$4:$N$105,0))</f>
        <v>35</v>
      </c>
      <c r="J36" s="9"/>
      <c r="K36" s="9"/>
      <c r="L36" s="9"/>
      <c r="N36" s="37" t="s">
        <v>31</v>
      </c>
      <c r="O36" s="38">
        <f>VLOOKUP($N36,'[1]2025 Sign Ups'!$B$2:$E$126,4,FALSE)</f>
        <v>7</v>
      </c>
      <c r="P36" s="39">
        <v>5</v>
      </c>
      <c r="Q36" s="39">
        <v>5</v>
      </c>
      <c r="R36" s="39">
        <v>5</v>
      </c>
      <c r="S36" s="39">
        <v>5</v>
      </c>
      <c r="T36" s="39">
        <v>4</v>
      </c>
      <c r="U36" s="39">
        <v>4</v>
      </c>
      <c r="V36" s="39">
        <v>6</v>
      </c>
      <c r="W36" s="39">
        <v>4</v>
      </c>
      <c r="X36" s="39">
        <v>5</v>
      </c>
      <c r="Y36" s="40">
        <f>IF(P36&gt;1,SUM(P36:X36),"")</f>
        <v>43</v>
      </c>
      <c r="Z36" s="40">
        <f>IF(AB36="TBD","TBD",ROUND(AB36,0))</f>
        <v>10</v>
      </c>
      <c r="AA36" s="40">
        <f>IF(P36&gt;0,SUM(Y36-Z36)," ")</f>
        <v>33</v>
      </c>
      <c r="AB36" s="108">
        <v>10.400000000000006</v>
      </c>
      <c r="AC36" s="108">
        <v>9.7000000000000028</v>
      </c>
    </row>
    <row r="37" spans="2:29" ht="15.75" x14ac:dyDescent="0.25">
      <c r="B37" s="42" t="s">
        <v>101</v>
      </c>
      <c r="C37" s="43">
        <f>INDEX($Y$4:$Y$105,MATCH(B37,$N$4:$N$105,0))</f>
        <v>40</v>
      </c>
      <c r="D37" s="43">
        <f>INDEX($Z$4:$Z$105,MATCH(B37,$N$4:$N$105,0))</f>
        <v>4</v>
      </c>
      <c r="E37" s="43">
        <f>INDEX($AA$4:$AA$105,MATCH(B37,$N$4:$N$105,0))</f>
        <v>36</v>
      </c>
      <c r="F37" s="42" t="s">
        <v>102</v>
      </c>
      <c r="G37" s="43">
        <f>INDEX($Y$4:$Y$105,MATCH(F37,$N$4:$N$105,0))</f>
        <v>40</v>
      </c>
      <c r="H37" s="43">
        <f>INDEX($Z$4:$Z$105,MATCH(F37,$N$4:$N$105,0))</f>
        <v>3</v>
      </c>
      <c r="I37" s="43">
        <f>INDEX($AA$4:$AA$105,MATCH(F37,$N$4:$N$105,0))</f>
        <v>37</v>
      </c>
      <c r="J37" s="9"/>
      <c r="K37" s="9"/>
      <c r="L37" s="9"/>
      <c r="N37" s="37" t="s">
        <v>72</v>
      </c>
      <c r="O37" s="38">
        <f>VLOOKUP($N37,'[1]2025 Sign Ups'!$B$2:$E$126,4,FALSE)</f>
        <v>4</v>
      </c>
      <c r="P37" s="39">
        <v>5</v>
      </c>
      <c r="Q37" s="39">
        <v>5</v>
      </c>
      <c r="R37" s="39">
        <v>5</v>
      </c>
      <c r="S37" s="39">
        <v>3</v>
      </c>
      <c r="T37" s="39">
        <v>5</v>
      </c>
      <c r="U37" s="39">
        <v>6</v>
      </c>
      <c r="V37" s="39">
        <v>7</v>
      </c>
      <c r="W37" s="39">
        <v>5</v>
      </c>
      <c r="X37" s="39">
        <v>8</v>
      </c>
      <c r="Y37" s="40">
        <f>IF(P37&gt;1,SUM(P37:X37),"")</f>
        <v>49</v>
      </c>
      <c r="Z37" s="40">
        <f>IF(AB37="TBD","TBD",ROUND(AB37,0))</f>
        <v>10</v>
      </c>
      <c r="AA37" s="40">
        <f>IF(P37&gt;0,SUM(Y37-Z37)," ")</f>
        <v>39</v>
      </c>
      <c r="AB37" s="108">
        <v>9.9333333333333371</v>
      </c>
      <c r="AC37" s="108">
        <v>10.850000000000001</v>
      </c>
    </row>
    <row r="38" spans="2:29" ht="15.75" x14ac:dyDescent="0.25">
      <c r="B38" s="42" t="s">
        <v>66</v>
      </c>
      <c r="C38" s="43">
        <f>INDEX($Y$4:$Y$105,MATCH(B38,$N$4:$N$105,0))</f>
        <v>50</v>
      </c>
      <c r="D38" s="43">
        <f>INDEX($Z$4:$Z$105,MATCH(B38,$N$4:$N$105,0))</f>
        <v>14</v>
      </c>
      <c r="E38" s="43">
        <f>INDEX($AA$4:$AA$105,MATCH(B38,$N$4:$N$105,0))</f>
        <v>36</v>
      </c>
      <c r="F38" s="42" t="s">
        <v>103</v>
      </c>
      <c r="G38" s="43">
        <f>INDEX($Y$4:$Y$105,MATCH(F38,$N$4:$N$105,0))</f>
        <v>48</v>
      </c>
      <c r="H38" s="43">
        <f>INDEX($Z$4:$Z$105,MATCH(F38,$N$4:$N$105,0))</f>
        <v>10</v>
      </c>
      <c r="I38" s="43">
        <f>INDEX($AA$4:$AA$105,MATCH(F38,$N$4:$N$105,0))</f>
        <v>38</v>
      </c>
      <c r="J38" s="9"/>
      <c r="K38" s="9"/>
      <c r="L38" s="9"/>
      <c r="N38" s="37" t="s">
        <v>104</v>
      </c>
      <c r="O38" s="38">
        <f>VLOOKUP($N38,'[1]2025 Sign Ups'!$B$2:$E$126,4,FALSE)</f>
        <v>3</v>
      </c>
      <c r="P38" s="39">
        <v>5</v>
      </c>
      <c r="Q38" s="39">
        <v>5</v>
      </c>
      <c r="R38" s="39">
        <v>6</v>
      </c>
      <c r="S38" s="39">
        <v>3</v>
      </c>
      <c r="T38" s="39">
        <v>6</v>
      </c>
      <c r="U38" s="39">
        <v>7</v>
      </c>
      <c r="V38" s="39">
        <v>7</v>
      </c>
      <c r="W38" s="39">
        <v>4</v>
      </c>
      <c r="X38" s="39">
        <v>5</v>
      </c>
      <c r="Y38" s="40">
        <f>IF(P38&gt;1,SUM(P38:X38),"")</f>
        <v>48</v>
      </c>
      <c r="Z38" s="40">
        <f>IF(AB38="TBD","TBD",ROUND(AB38,0))</f>
        <v>8</v>
      </c>
      <c r="AA38" s="40">
        <f>IF(P38&gt;0,SUM(Y38-Z38)," ")</f>
        <v>40</v>
      </c>
      <c r="AB38" s="108">
        <v>7.7111111111111086</v>
      </c>
      <c r="AC38" s="108">
        <v>8.93333333333333</v>
      </c>
    </row>
    <row r="39" spans="2:29" ht="15.75" x14ac:dyDescent="0.25">
      <c r="B39" s="42" t="s">
        <v>105</v>
      </c>
      <c r="C39" s="43">
        <f>INDEX($Y$4:$Y$105,MATCH(B39,$N$4:$N$105,0))</f>
        <v>42</v>
      </c>
      <c r="D39" s="43">
        <f>INDEX($Z$4:$Z$105,MATCH(B39,$N$4:$N$105,0))</f>
        <v>4</v>
      </c>
      <c r="E39" s="43">
        <f>INDEX($AA$4:$AA$105,MATCH(B39,$N$4:$N$105,0))</f>
        <v>38</v>
      </c>
      <c r="F39" s="42" t="s">
        <v>69</v>
      </c>
      <c r="G39" s="43">
        <f>INDEX($Y$4:$Y$105,MATCH(F39,$N$4:$N$105,0))</f>
        <v>43</v>
      </c>
      <c r="H39" s="43">
        <f>INDEX($Z$4:$Z$105,MATCH(F39,$N$4:$N$105,0))</f>
        <v>3</v>
      </c>
      <c r="I39" s="43">
        <f>INDEX($AA$4:$AA$105,MATCH(F39,$N$4:$N$105,0))</f>
        <v>40</v>
      </c>
      <c r="J39" s="9"/>
      <c r="K39" s="9"/>
      <c r="L39" s="9"/>
      <c r="N39" s="37" t="s">
        <v>73</v>
      </c>
      <c r="O39" s="38">
        <f>VLOOKUP($N39,'[1]2025 Sign Ups'!$B$2:$E$126,4,FALSE)</f>
        <v>10</v>
      </c>
      <c r="P39" s="39">
        <v>6</v>
      </c>
      <c r="Q39" s="39">
        <v>5</v>
      </c>
      <c r="R39" s="39">
        <v>5</v>
      </c>
      <c r="S39" s="39">
        <v>5</v>
      </c>
      <c r="T39" s="39">
        <v>5</v>
      </c>
      <c r="U39" s="39">
        <v>6</v>
      </c>
      <c r="V39" s="39">
        <v>5</v>
      </c>
      <c r="W39" s="39">
        <v>5</v>
      </c>
      <c r="X39" s="39">
        <v>6</v>
      </c>
      <c r="Y39" s="40">
        <f>IF(P39&gt;1,SUM(P39:X39),"")</f>
        <v>48</v>
      </c>
      <c r="Z39" s="40">
        <f>IF(AB39="TBD","TBD",ROUND(AB39,0))</f>
        <v>12</v>
      </c>
      <c r="AA39" s="40">
        <f>IF(P39&gt;0,SUM(Y39-Z39)," ")</f>
        <v>36</v>
      </c>
      <c r="AB39" s="108">
        <v>12.06666666666667</v>
      </c>
      <c r="AC39" s="108">
        <v>12.200000000000003</v>
      </c>
    </row>
    <row r="40" spans="2:29" ht="15.75" x14ac:dyDescent="0.25">
      <c r="B40" s="42" t="s">
        <v>106</v>
      </c>
      <c r="C40" s="43">
        <f>INDEX($Y$4:$Y$105,MATCH(B40,$N$4:$N$105,0))</f>
        <v>46</v>
      </c>
      <c r="D40" s="43">
        <f>INDEX($Z$4:$Z$105,MATCH(B40,$N$4:$N$105,0))</f>
        <v>8</v>
      </c>
      <c r="E40" s="43">
        <f>INDEX($AA$4:$AA$105,MATCH(B40,$N$4:$N$105,0))</f>
        <v>38</v>
      </c>
      <c r="F40" s="42" t="s">
        <v>107</v>
      </c>
      <c r="G40" s="43">
        <f>INDEX($Y$4:$Y$105,MATCH(F40,$N$4:$N$105,0))</f>
        <v>51</v>
      </c>
      <c r="H40" s="43">
        <f>INDEX($Z$4:$Z$105,MATCH(F40,$N$4:$N$105,0))</f>
        <v>10</v>
      </c>
      <c r="I40" s="43">
        <f>INDEX($AA$4:$AA$105,MATCH(F40,$N$4:$N$105,0))</f>
        <v>41</v>
      </c>
      <c r="J40" s="9"/>
      <c r="K40" s="9"/>
      <c r="L40" s="9"/>
      <c r="N40" s="45" t="s">
        <v>30</v>
      </c>
      <c r="O40" s="38">
        <f>VLOOKUP($N40,'[1]2025 Sign Ups'!$B$2:$E$126,4,FALSE)</f>
        <v>1</v>
      </c>
      <c r="P40" s="39">
        <v>5</v>
      </c>
      <c r="Q40" s="39">
        <v>4</v>
      </c>
      <c r="R40" s="39">
        <v>4</v>
      </c>
      <c r="S40" s="39">
        <v>5</v>
      </c>
      <c r="T40" s="39">
        <v>4</v>
      </c>
      <c r="U40" s="39">
        <v>5</v>
      </c>
      <c r="V40" s="39">
        <v>7</v>
      </c>
      <c r="W40" s="39">
        <v>4</v>
      </c>
      <c r="X40" s="39">
        <v>5</v>
      </c>
      <c r="Y40" s="40">
        <f>IF(P40&gt;1,SUM(P40:X40),"")</f>
        <v>43</v>
      </c>
      <c r="Z40" s="59">
        <f>IF(AB40="TBD","TBD",ROUND(AB40,0))-2</f>
        <v>12</v>
      </c>
      <c r="AA40" s="40">
        <f>IF(P40&gt;0,SUM(Y40-Z40)," ")</f>
        <v>31</v>
      </c>
      <c r="AB40" s="108">
        <v>13.799999999999997</v>
      </c>
      <c r="AC40" s="108">
        <v>12.25</v>
      </c>
    </row>
    <row r="41" spans="2:29" ht="15.75" x14ac:dyDescent="0.25">
      <c r="B41" s="57" t="s">
        <v>38</v>
      </c>
      <c r="C41" s="38">
        <f>INDEX($Y$4:$Y$105,MATCH(B41,$N$4:$N$105,0))</f>
        <v>55</v>
      </c>
      <c r="D41" s="38">
        <f>INDEX($Z$4:$Z$105,MATCH(B41,$N$4:$N$105,0))</f>
        <v>15</v>
      </c>
      <c r="E41" s="38">
        <f>INDEX($AA$4:$AA$105,MATCH(B41,$N$4:$N$105,0))</f>
        <v>40</v>
      </c>
      <c r="F41" s="46" t="s">
        <v>108</v>
      </c>
      <c r="G41" s="38" t="str">
        <f>INDEX($Y$4:$Y$105,MATCH(F41,$N$4:$N$105,0))</f>
        <v/>
      </c>
      <c r="H41" s="38" t="str">
        <f>INDEX($Z$4:$Z$105,MATCH(F41,$N$4:$N$105,0))</f>
        <v>TBD</v>
      </c>
      <c r="I41" s="38" t="str">
        <f>INDEX($AA$4:$AA$105,MATCH(F41,$N$4:$N$105,0))</f>
        <v xml:space="preserve"> </v>
      </c>
      <c r="J41" s="9"/>
      <c r="K41" s="9"/>
      <c r="L41" s="9"/>
      <c r="N41" s="37" t="s">
        <v>58</v>
      </c>
      <c r="O41" s="38">
        <f>VLOOKUP($N41,'[1]2025 Sign Ups'!$B$2:$E$126,4,FALSE)</f>
        <v>7</v>
      </c>
      <c r="P41" s="39"/>
      <c r="Q41" s="39"/>
      <c r="R41" s="39"/>
      <c r="S41" s="39"/>
      <c r="T41" s="39"/>
      <c r="U41" s="39"/>
      <c r="V41" s="39"/>
      <c r="W41" s="39"/>
      <c r="X41" s="39"/>
      <c r="Y41" s="40" t="str">
        <f>IF(P41&gt;1,SUM(P41:X41),"")</f>
        <v/>
      </c>
      <c r="Z41" s="40" t="str">
        <f>IF(AB41="TBD","TBD",ROUND(AB41,0))</f>
        <v>TBD</v>
      </c>
      <c r="AA41" s="40" t="str">
        <f>IF(P41&gt;0,SUM(Y41-Z41)," ")</f>
        <v xml:space="preserve"> </v>
      </c>
      <c r="AB41" s="108" t="s">
        <v>205</v>
      </c>
      <c r="AC41" s="108" t="s">
        <v>205</v>
      </c>
    </row>
    <row r="42" spans="2:29" ht="15.75" x14ac:dyDescent="0.25">
      <c r="B42" s="46" t="s">
        <v>32</v>
      </c>
      <c r="C42" s="38">
        <f>INDEX($Y$4:$Y$105,MATCH(B42,$N$4:$N$105,0))</f>
        <v>49</v>
      </c>
      <c r="D42" s="38">
        <f>INDEX($Z$4:$Z$105,MATCH(B42,$N$4:$N$105,0))</f>
        <v>7</v>
      </c>
      <c r="E42" s="38">
        <f>INDEX($AA$4:$AA$105,MATCH(B42,$N$4:$N$105,0))</f>
        <v>42</v>
      </c>
      <c r="F42" s="46" t="s">
        <v>109</v>
      </c>
      <c r="G42" s="38" t="str">
        <f>INDEX($Y$4:$Y$105,MATCH(F42,$N$4:$N$105,0))</f>
        <v/>
      </c>
      <c r="H42" s="38">
        <f>INDEX($Z$4:$Z$105,MATCH(F42,$N$4:$N$105,0))</f>
        <v>6</v>
      </c>
      <c r="I42" s="38" t="str">
        <f>INDEX($AA$4:$AA$105,MATCH(F42,$N$4:$N$105,0))</f>
        <v xml:space="preserve"> </v>
      </c>
      <c r="J42" s="9"/>
      <c r="K42" s="9"/>
      <c r="L42" s="9"/>
      <c r="N42" s="37" t="s">
        <v>110</v>
      </c>
      <c r="O42" s="38">
        <f>VLOOKUP($N42,'[1]2025 Sign Ups'!$B$2:$E$126,4,FALSE)</f>
        <v>6</v>
      </c>
      <c r="P42" s="39">
        <v>4</v>
      </c>
      <c r="Q42" s="39">
        <v>4</v>
      </c>
      <c r="R42" s="39">
        <v>5</v>
      </c>
      <c r="S42" s="39">
        <v>4</v>
      </c>
      <c r="T42" s="39">
        <v>5</v>
      </c>
      <c r="U42" s="39">
        <v>6</v>
      </c>
      <c r="V42" s="39">
        <v>5</v>
      </c>
      <c r="W42" s="39">
        <v>4</v>
      </c>
      <c r="X42" s="39">
        <v>7</v>
      </c>
      <c r="Y42" s="40">
        <f>IF(P42&gt;1,SUM(P42:X42),"")</f>
        <v>44</v>
      </c>
      <c r="Z42" s="40">
        <f>IF(AB42="TBD","TBD",ROUND(AB42,0))</f>
        <v>10</v>
      </c>
      <c r="AA42" s="40">
        <f>IF(P42&gt;0,SUM(Y42-Z42)," ")</f>
        <v>34</v>
      </c>
      <c r="AB42" s="108">
        <v>10.200000000000003</v>
      </c>
      <c r="AC42" s="108">
        <v>9.6666666666666643</v>
      </c>
    </row>
    <row r="43" spans="2:29" ht="15.75" x14ac:dyDescent="0.25">
      <c r="B43" s="46" t="s">
        <v>50</v>
      </c>
      <c r="C43" s="38">
        <f>INDEX($Y$4:$Y$105,MATCH(B43,$N$4:$N$105,0))</f>
        <v>51</v>
      </c>
      <c r="D43" s="38">
        <f>INDEX($Z$4:$Z$105,MATCH(B43,$N$4:$N$105,0))</f>
        <v>9</v>
      </c>
      <c r="E43" s="38">
        <f>INDEX($AA$4:$AA$105,MATCH(B43,$N$4:$N$105,0))</f>
        <v>42</v>
      </c>
      <c r="F43" s="46" t="s">
        <v>111</v>
      </c>
      <c r="G43" s="38" t="str">
        <f>INDEX($Y$4:$Y$105,MATCH(F43,$N$4:$N$105,0))</f>
        <v/>
      </c>
      <c r="H43" s="38">
        <f>INDEX($Z$4:$Z$105,MATCH(F43,$N$4:$N$105,0))</f>
        <v>6</v>
      </c>
      <c r="I43" s="38" t="str">
        <f>INDEX($AA$4:$AA$105,MATCH(F43,$N$4:$N$105,0))</f>
        <v xml:space="preserve"> </v>
      </c>
      <c r="J43" s="9"/>
      <c r="K43" s="9"/>
      <c r="L43" s="9"/>
      <c r="N43" s="45" t="s">
        <v>112</v>
      </c>
      <c r="O43" s="38">
        <f>VLOOKUP($N43,'[1]2025 Sign Ups'!$B$2:$E$126,4,FALSE)</f>
        <v>3</v>
      </c>
      <c r="P43" s="39"/>
      <c r="Q43" s="39"/>
      <c r="R43" s="39"/>
      <c r="S43" s="39"/>
      <c r="T43" s="39"/>
      <c r="U43" s="39"/>
      <c r="V43" s="39"/>
      <c r="W43" s="39"/>
      <c r="X43" s="39"/>
      <c r="Y43" s="40" t="str">
        <f>IF(P43&gt;1,SUM(P43:X43),"")</f>
        <v/>
      </c>
      <c r="Z43" s="40">
        <f>IF(AB43="TBD","TBD",ROUND(AB43,0))</f>
        <v>5</v>
      </c>
      <c r="AA43" s="40" t="str">
        <f>IF(P43&gt;0,SUM(Y43-Z43)," ")</f>
        <v xml:space="preserve"> </v>
      </c>
      <c r="AB43" s="108">
        <v>4.8222222222222229</v>
      </c>
      <c r="AC43" s="108">
        <v>4.8222222222222229</v>
      </c>
    </row>
    <row r="44" spans="2:29" ht="15.75" x14ac:dyDescent="0.25">
      <c r="B44" s="46" t="s">
        <v>93</v>
      </c>
      <c r="C44" s="38" t="str">
        <f>INDEX($Y$4:$Y$105,MATCH(B44,$N$4:$N$105,0))</f>
        <v/>
      </c>
      <c r="D44" s="38" t="str">
        <f>INDEX($Z$4:$Z$105,MATCH(B44,$N$4:$N$105,0))</f>
        <v>TBD</v>
      </c>
      <c r="E44" s="38" t="str">
        <f>INDEX($AA$4:$AA$105,MATCH(B44,$N$4:$N$105,0))</f>
        <v xml:space="preserve"> </v>
      </c>
      <c r="F44" s="46" t="s">
        <v>113</v>
      </c>
      <c r="G44" s="38" t="str">
        <f>INDEX($Y$4:$Y$105,MATCH(F44,$N$4:$N$105,0))</f>
        <v/>
      </c>
      <c r="H44" s="38">
        <f>INDEX($Z$4:$Z$105,MATCH(F44,$N$4:$N$105,0))</f>
        <v>13</v>
      </c>
      <c r="I44" s="38" t="str">
        <f>INDEX($AA$4:$AA$105,MATCH(F44,$N$4:$N$105,0))</f>
        <v xml:space="preserve"> </v>
      </c>
      <c r="J44" s="9"/>
      <c r="K44" s="9"/>
      <c r="L44" s="9"/>
      <c r="N44" s="37" t="s">
        <v>89</v>
      </c>
      <c r="O44" s="38">
        <f>VLOOKUP($N44,'[1]2025 Sign Ups'!$B$2:$E$126,4,FALSE)</f>
        <v>10</v>
      </c>
      <c r="P44" s="39"/>
      <c r="Q44" s="39"/>
      <c r="R44" s="39"/>
      <c r="S44" s="39"/>
      <c r="T44" s="39"/>
      <c r="U44" s="39"/>
      <c r="V44" s="39"/>
      <c r="W44" s="39"/>
      <c r="X44" s="39"/>
      <c r="Y44" s="40" t="str">
        <f>IF(P44&gt;1,SUM(P44:X44),"")</f>
        <v/>
      </c>
      <c r="Z44" s="40">
        <f>IF(AB44="TBD","TBD",ROUND(AB44,0))</f>
        <v>8</v>
      </c>
      <c r="AA44" s="40" t="str">
        <f>IF(P44&gt;0,SUM(Y44-Z44)," ")</f>
        <v xml:space="preserve"> </v>
      </c>
      <c r="AB44" s="108">
        <v>8</v>
      </c>
      <c r="AC44" s="108">
        <v>8</v>
      </c>
    </row>
    <row r="45" spans="2:29" ht="18" customHeight="1" x14ac:dyDescent="0.25">
      <c r="B45" s="46" t="s">
        <v>114</v>
      </c>
      <c r="C45" s="38" t="str">
        <f>INDEX($Y$4:$Y$105,MATCH(B45,$N$4:$N$105,0))</f>
        <v/>
      </c>
      <c r="D45" s="38">
        <f>INDEX($Z$4:$Z$105,MATCH(B45,$N$4:$N$105,0))</f>
        <v>10</v>
      </c>
      <c r="E45" s="38" t="str">
        <f>INDEX($AA$4:$AA$105,MATCH(B45,$N$4:$N$105,0))</f>
        <v xml:space="preserve"> </v>
      </c>
      <c r="F45" s="57" t="s">
        <v>115</v>
      </c>
      <c r="G45" s="38" t="str">
        <f>INDEX($Y$4:$Y$105,MATCH(F45,$N$4:$N$105,0))</f>
        <v/>
      </c>
      <c r="H45" s="38">
        <f>INDEX($Z$4:$Z$105,MATCH(F45,$N$4:$N$105,0))</f>
        <v>19</v>
      </c>
      <c r="I45" s="38" t="str">
        <f>INDEX($AA$4:$AA$105,MATCH(F45,$N$4:$N$105,0))</f>
        <v xml:space="preserve"> </v>
      </c>
      <c r="J45" s="9"/>
      <c r="K45" s="9"/>
      <c r="L45" s="9"/>
      <c r="N45" s="37" t="s">
        <v>108</v>
      </c>
      <c r="O45" s="38">
        <f>VLOOKUP($N45,'[1]2025 Sign Ups'!$B$2:$E$126,4,FALSE)</f>
        <v>9</v>
      </c>
      <c r="P45" s="39"/>
      <c r="Q45" s="39"/>
      <c r="R45" s="39"/>
      <c r="S45" s="39"/>
      <c r="T45" s="39"/>
      <c r="U45" s="39"/>
      <c r="V45" s="39"/>
      <c r="W45" s="39"/>
      <c r="X45" s="39"/>
      <c r="Y45" s="40" t="str">
        <f>IF(P45&gt;1,SUM(P45:X45),"")</f>
        <v/>
      </c>
      <c r="Z45" s="40" t="str">
        <f>IF(AB45="TBD","TBD",ROUND(AB45,0))</f>
        <v>TBD</v>
      </c>
      <c r="AA45" s="40" t="str">
        <f>IF(P45&gt;0,SUM(Y45-Z45)," ")</f>
        <v xml:space="preserve"> </v>
      </c>
      <c r="AB45" s="108" t="s">
        <v>205</v>
      </c>
      <c r="AC45" s="108" t="s">
        <v>205</v>
      </c>
    </row>
    <row r="46" spans="2:29" ht="15.75" customHeight="1" x14ac:dyDescent="0.25">
      <c r="B46" s="51" t="s">
        <v>90</v>
      </c>
      <c r="C46" s="47"/>
      <c r="D46" s="48">
        <f>AVERAGE(D35:D41)</f>
        <v>7.666666666666667</v>
      </c>
      <c r="E46" s="50">
        <f>SUM(E35:E40)</f>
        <v>184</v>
      </c>
      <c r="F46" s="51" t="s">
        <v>90</v>
      </c>
      <c r="G46" s="47"/>
      <c r="H46" s="48">
        <f>AVERAGE(H35:H41)</f>
        <v>7.6</v>
      </c>
      <c r="I46" s="49">
        <f>SUM(I35:I40)</f>
        <v>191</v>
      </c>
      <c r="J46" s="9"/>
      <c r="K46" s="9"/>
      <c r="L46" s="9"/>
      <c r="N46" s="37" t="s">
        <v>67</v>
      </c>
      <c r="O46" s="38">
        <f>VLOOKUP($N46,'[1]2025 Sign Ups'!$B$2:$E$126,4,FALSE)</f>
        <v>4</v>
      </c>
      <c r="P46" s="39">
        <v>3</v>
      </c>
      <c r="Q46" s="39">
        <v>4</v>
      </c>
      <c r="R46" s="39">
        <v>4</v>
      </c>
      <c r="S46" s="39">
        <v>3</v>
      </c>
      <c r="T46" s="39">
        <v>4</v>
      </c>
      <c r="U46" s="39">
        <v>5</v>
      </c>
      <c r="V46" s="39">
        <v>4</v>
      </c>
      <c r="W46" s="39">
        <v>3</v>
      </c>
      <c r="X46" s="39">
        <v>5</v>
      </c>
      <c r="Y46" s="40">
        <f>IF(P46&gt;1,SUM(P46:X46),"")</f>
        <v>35</v>
      </c>
      <c r="Z46" s="40">
        <f>IF(AB46="TBD","TBD",ROUND(AB46,0))</f>
        <v>2</v>
      </c>
      <c r="AA46" s="40">
        <f>IF(P46&gt;0,SUM(Y46-Z46)," ")</f>
        <v>33</v>
      </c>
      <c r="AB46" s="108">
        <v>2.4888888888888943</v>
      </c>
      <c r="AC46" s="108">
        <v>1.7666666666666728</v>
      </c>
    </row>
    <row r="47" spans="2:29" ht="15.75" x14ac:dyDescent="0.25">
      <c r="B47" s="51" t="s">
        <v>60</v>
      </c>
      <c r="C47" s="47"/>
      <c r="D47" s="48"/>
      <c r="E47" s="43">
        <f>E46-SUM($H$1*5)</f>
        <v>4</v>
      </c>
      <c r="F47" s="51" t="s">
        <v>60</v>
      </c>
      <c r="G47" s="47"/>
      <c r="H47" s="48"/>
      <c r="I47" s="38">
        <f>I46-SUM($H$1*5)</f>
        <v>11</v>
      </c>
      <c r="J47" s="9"/>
      <c r="K47" s="9"/>
      <c r="L47" s="9"/>
      <c r="N47" s="37" t="s">
        <v>36</v>
      </c>
      <c r="O47" s="38">
        <f>VLOOKUP($N47,'[1]2025 Sign Ups'!$B$2:$E$126,4,FALSE)</f>
        <v>1</v>
      </c>
      <c r="P47" s="39">
        <v>5</v>
      </c>
      <c r="Q47" s="39">
        <v>4</v>
      </c>
      <c r="R47" s="39">
        <v>5</v>
      </c>
      <c r="S47" s="39">
        <v>4</v>
      </c>
      <c r="T47" s="39">
        <v>5</v>
      </c>
      <c r="U47" s="39">
        <v>5</v>
      </c>
      <c r="V47" s="39">
        <v>5</v>
      </c>
      <c r="W47" s="39">
        <v>4</v>
      </c>
      <c r="X47" s="39">
        <v>5</v>
      </c>
      <c r="Y47" s="40">
        <f>IF(P47&gt;1,SUM(P47:X47),"")</f>
        <v>42</v>
      </c>
      <c r="Z47" s="40">
        <f>IF(AB47="TBD","TBD",ROUND(AB47,0))</f>
        <v>6</v>
      </c>
      <c r="AA47" s="40">
        <f>IF(P47&gt;0,SUM(Y47-Z47)," ")</f>
        <v>36</v>
      </c>
      <c r="AB47" s="108">
        <v>5.7333333333333343</v>
      </c>
      <c r="AC47" s="108">
        <v>5.9500000000000028</v>
      </c>
    </row>
    <row r="48" spans="2:29" ht="15.75" x14ac:dyDescent="0.25">
      <c r="B48" s="52"/>
      <c r="C48" s="53"/>
      <c r="D48" s="54"/>
      <c r="E48" s="55"/>
      <c r="F48" s="52"/>
      <c r="G48" s="53"/>
      <c r="H48" s="54"/>
      <c r="I48" s="55"/>
      <c r="J48" s="9"/>
      <c r="K48" s="9"/>
      <c r="L48" s="9"/>
      <c r="N48" s="37" t="s">
        <v>116</v>
      </c>
      <c r="O48" s="38">
        <f>VLOOKUP($N48,'[1]2025 Sign Ups'!$B$2:$E$126,4,FALSE)</f>
        <v>8</v>
      </c>
      <c r="P48" s="39"/>
      <c r="Q48" s="39"/>
      <c r="R48" s="39"/>
      <c r="S48" s="39"/>
      <c r="T48" s="39"/>
      <c r="U48" s="39"/>
      <c r="V48" s="39"/>
      <c r="W48" s="39"/>
      <c r="X48" s="39"/>
      <c r="Y48" s="40" t="str">
        <f>IF(P48&gt;1,SUM(P48:X48),"")</f>
        <v/>
      </c>
      <c r="Z48" s="40">
        <f>IF(AB48="TBD","TBD",ROUND(AB48,0))</f>
        <v>6</v>
      </c>
      <c r="AA48" s="40" t="str">
        <f>IF(P48&gt;0,SUM(Y48-Z48)," ")</f>
        <v xml:space="preserve"> </v>
      </c>
      <c r="AB48" s="108">
        <v>5.9333333333333371</v>
      </c>
      <c r="AC48" s="108">
        <v>5.9333333333333371</v>
      </c>
    </row>
    <row r="49" spans="2:29" ht="15.75" x14ac:dyDescent="0.25">
      <c r="B49" s="21" t="s">
        <v>117</v>
      </c>
      <c r="C49" s="21"/>
      <c r="D49" s="22" t="s">
        <v>17</v>
      </c>
      <c r="E49" s="23" t="s">
        <v>15</v>
      </c>
      <c r="F49" s="21" t="s">
        <v>118</v>
      </c>
      <c r="G49" s="21"/>
      <c r="H49" s="22" t="s">
        <v>17</v>
      </c>
      <c r="I49" s="24" t="s">
        <v>15</v>
      </c>
      <c r="J49" s="9"/>
      <c r="K49" s="9"/>
      <c r="L49" s="9"/>
      <c r="N49" s="37" t="s">
        <v>81</v>
      </c>
      <c r="O49" s="38">
        <f>VLOOKUP($N49,'[1]2025 Sign Ups'!$B$2:$E$126,4,FALSE)</f>
        <v>10</v>
      </c>
      <c r="P49" s="39">
        <v>6</v>
      </c>
      <c r="Q49" s="39">
        <v>7</v>
      </c>
      <c r="R49" s="39">
        <v>6</v>
      </c>
      <c r="S49" s="39">
        <v>4</v>
      </c>
      <c r="T49" s="39">
        <v>4</v>
      </c>
      <c r="U49" s="39">
        <v>7</v>
      </c>
      <c r="V49" s="39">
        <v>5</v>
      </c>
      <c r="W49" s="39">
        <v>4</v>
      </c>
      <c r="X49" s="39">
        <v>6</v>
      </c>
      <c r="Y49" s="40">
        <f>IF(P49&gt;1,SUM(P49:X49),"")</f>
        <v>49</v>
      </c>
      <c r="Z49" s="40">
        <f>IF(AB49="TBD","TBD",ROUND(AB49,0))</f>
        <v>10</v>
      </c>
      <c r="AA49" s="40">
        <f>IF(P49&gt;0,SUM(Y49-Z49)," ")</f>
        <v>39</v>
      </c>
      <c r="AB49" s="108">
        <v>9.52</v>
      </c>
      <c r="AC49" s="108" t="s">
        <v>205</v>
      </c>
    </row>
    <row r="50" spans="2:29" ht="15.75" x14ac:dyDescent="0.25">
      <c r="B50" s="33" t="s">
        <v>119</v>
      </c>
      <c r="C50" s="33" t="s">
        <v>25</v>
      </c>
      <c r="D50" s="34" t="s">
        <v>26</v>
      </c>
      <c r="E50" s="35" t="s">
        <v>27</v>
      </c>
      <c r="F50" s="33" t="s">
        <v>120</v>
      </c>
      <c r="G50" s="33" t="s">
        <v>25</v>
      </c>
      <c r="H50" s="34" t="s">
        <v>26</v>
      </c>
      <c r="I50" s="36" t="s">
        <v>27</v>
      </c>
      <c r="J50" s="9"/>
      <c r="K50" s="9"/>
      <c r="L50" s="9"/>
      <c r="N50" s="37" t="s">
        <v>87</v>
      </c>
      <c r="O50" s="38">
        <f>VLOOKUP($N50,'[1]2025 Sign Ups'!$B$2:$E$126,4,FALSE)</f>
        <v>10</v>
      </c>
      <c r="P50" s="39"/>
      <c r="Q50" s="39"/>
      <c r="R50" s="39"/>
      <c r="S50" s="39"/>
      <c r="T50" s="39"/>
      <c r="U50" s="39"/>
      <c r="V50" s="39"/>
      <c r="W50" s="39"/>
      <c r="X50" s="39"/>
      <c r="Y50" s="40" t="str">
        <f>IF(P50&gt;1,SUM(P50:X50),"")</f>
        <v/>
      </c>
      <c r="Z50" s="40">
        <f>IF(AB50="TBD","TBD",ROUND(AB50,0))</f>
        <v>4</v>
      </c>
      <c r="AA50" s="40" t="str">
        <f>IF(P50&gt;0,SUM(Y50-Z50)," ")</f>
        <v xml:space="preserve"> </v>
      </c>
      <c r="AB50" s="108">
        <v>3.5750000000000028</v>
      </c>
      <c r="AC50" s="108">
        <v>3.5750000000000028</v>
      </c>
    </row>
    <row r="51" spans="2:29" ht="15.75" x14ac:dyDescent="0.25">
      <c r="B51" s="42" t="s">
        <v>121</v>
      </c>
      <c r="C51" s="43">
        <f>INDEX($Y$4:$Y$105,MATCH(B51,$N$4:$N$105,0))</f>
        <v>46</v>
      </c>
      <c r="D51" s="43">
        <f>INDEX($Z$4:$Z$105,MATCH(B51,$N$4:$N$105,0))</f>
        <v>14</v>
      </c>
      <c r="E51" s="43">
        <f>INDEX($AA$4:$AA$105,MATCH(B51,$N$4:$N$105,0))</f>
        <v>32</v>
      </c>
      <c r="F51" s="42" t="s">
        <v>122</v>
      </c>
      <c r="G51" s="43">
        <f>INDEX($Y$4:$Y$105,MATCH(F51,$N$4:$N$105,0))</f>
        <v>42</v>
      </c>
      <c r="H51" s="43">
        <f>INDEX($Z$4:$Z$105,MATCH(F51,$N$4:$N$105,0))</f>
        <v>7</v>
      </c>
      <c r="I51" s="43">
        <f>INDEX($AA$4:$AA$105,MATCH(F51,$N$4:$N$105,0))</f>
        <v>35</v>
      </c>
      <c r="J51" s="9"/>
      <c r="K51" s="9"/>
      <c r="L51" s="9"/>
      <c r="N51" s="37" t="s">
        <v>123</v>
      </c>
      <c r="O51" s="38">
        <f>VLOOKUP($N51,'[1]2025 Sign Ups'!$B$2:$E$126,4,FALSE)</f>
        <v>8</v>
      </c>
      <c r="P51" s="39">
        <v>4</v>
      </c>
      <c r="Q51" s="39">
        <v>6</v>
      </c>
      <c r="R51" s="39">
        <v>4</v>
      </c>
      <c r="S51" s="39">
        <v>4</v>
      </c>
      <c r="T51" s="39">
        <v>5</v>
      </c>
      <c r="U51" s="39">
        <v>6</v>
      </c>
      <c r="V51" s="39">
        <v>5</v>
      </c>
      <c r="W51" s="39">
        <v>4</v>
      </c>
      <c r="X51" s="39">
        <v>6</v>
      </c>
      <c r="Y51" s="40">
        <f>IF(P51&gt;1,SUM(P51:X51),"")</f>
        <v>44</v>
      </c>
      <c r="Z51" s="40">
        <f>IF(AB51="TBD","TBD",ROUND(AB51,0))</f>
        <v>4</v>
      </c>
      <c r="AA51" s="40">
        <f>IF(P51&gt;0,SUM(Y51-Z51)," ")</f>
        <v>40</v>
      </c>
      <c r="AB51" s="108">
        <v>3.9333333333333371</v>
      </c>
      <c r="AC51" s="108">
        <v>5.1000000000000014</v>
      </c>
    </row>
    <row r="52" spans="2:29" ht="15.75" x14ac:dyDescent="0.25">
      <c r="B52" s="42" t="s">
        <v>124</v>
      </c>
      <c r="C52" s="43">
        <f>INDEX($Y$4:$Y$105,MATCH(B52,$N$4:$N$105,0))</f>
        <v>41</v>
      </c>
      <c r="D52" s="43">
        <f>INDEX($Z$4:$Z$105,MATCH(B52,$N$4:$N$105,0))</f>
        <v>5</v>
      </c>
      <c r="E52" s="43">
        <f>INDEX($AA$4:$AA$105,MATCH(B52,$N$4:$N$105,0))</f>
        <v>36</v>
      </c>
      <c r="F52" s="42" t="s">
        <v>104</v>
      </c>
      <c r="G52" s="43">
        <f>INDEX($Y$4:$Y$105,MATCH(F52,$N$4:$N$105,0))</f>
        <v>48</v>
      </c>
      <c r="H52" s="43">
        <f>INDEX($Z$4:$Z$105,MATCH(F52,$N$4:$N$105,0))</f>
        <v>8</v>
      </c>
      <c r="I52" s="43">
        <f>INDEX($AA$4:$AA$105,MATCH(F52,$N$4:$N$105,0))</f>
        <v>40</v>
      </c>
      <c r="J52" s="9"/>
      <c r="K52" s="9"/>
      <c r="L52" s="9"/>
      <c r="N52" s="37" t="s">
        <v>107</v>
      </c>
      <c r="O52" s="38">
        <f>VLOOKUP($N52,'[1]2025 Sign Ups'!$B$2:$E$126,4,FALSE)</f>
        <v>9</v>
      </c>
      <c r="P52" s="39">
        <v>6</v>
      </c>
      <c r="Q52" s="39">
        <v>5</v>
      </c>
      <c r="R52" s="39">
        <v>5</v>
      </c>
      <c r="S52" s="39">
        <v>4</v>
      </c>
      <c r="T52" s="39">
        <v>5</v>
      </c>
      <c r="U52" s="39">
        <v>8</v>
      </c>
      <c r="V52" s="39">
        <v>6</v>
      </c>
      <c r="W52" s="39">
        <v>5</v>
      </c>
      <c r="X52" s="39">
        <v>7</v>
      </c>
      <c r="Y52" s="40">
        <f>IF(P52&gt;1,SUM(P52:X52),"")</f>
        <v>51</v>
      </c>
      <c r="Z52" s="40">
        <f>IF(AB52="TBD","TBD",ROUND(AB52,0))</f>
        <v>10</v>
      </c>
      <c r="AA52" s="40">
        <f>IF(P52&gt;0,SUM(Y52-Z52)," ")</f>
        <v>41</v>
      </c>
      <c r="AB52" s="108">
        <v>10.200000000000003</v>
      </c>
      <c r="AC52" s="108">
        <v>11.550000000000004</v>
      </c>
    </row>
    <row r="53" spans="2:29" ht="15.75" x14ac:dyDescent="0.25">
      <c r="B53" s="42" t="s">
        <v>53</v>
      </c>
      <c r="C53" s="43">
        <f>INDEX($Y$4:$Y$105,MATCH(B53,$N$4:$N$105,0))</f>
        <v>55</v>
      </c>
      <c r="D53" s="43">
        <f>INDEX($Z$4:$Z$105,MATCH(B53,$N$4:$N$105,0))</f>
        <v>16</v>
      </c>
      <c r="E53" s="43">
        <f>INDEX($AA$4:$AA$105,MATCH(B53,$N$4:$N$105,0))</f>
        <v>39</v>
      </c>
      <c r="F53" s="42" t="s">
        <v>125</v>
      </c>
      <c r="G53" s="43">
        <f>INDEX($Y$4:$Y$105,MATCH(F53,$N$4:$N$105,0))</f>
        <v>50</v>
      </c>
      <c r="H53" s="43">
        <f>INDEX($Z$4:$Z$105,MATCH(F53,$N$4:$N$105,0))</f>
        <v>10</v>
      </c>
      <c r="I53" s="43">
        <f>INDEX($AA$4:$AA$105,MATCH(F53,$N$4:$N$105,0))</f>
        <v>40</v>
      </c>
      <c r="J53" s="9"/>
      <c r="K53" s="9"/>
      <c r="L53" s="9"/>
      <c r="N53" s="37" t="s">
        <v>126</v>
      </c>
      <c r="O53" s="38">
        <f>VLOOKUP($N53,'[1]2025 Sign Ups'!$B$2:$E$126,4,FALSE)</f>
        <v>6</v>
      </c>
      <c r="P53" s="39">
        <v>5</v>
      </c>
      <c r="Q53" s="39">
        <v>5</v>
      </c>
      <c r="R53" s="39">
        <v>7</v>
      </c>
      <c r="S53" s="39">
        <v>5</v>
      </c>
      <c r="T53" s="39">
        <v>6</v>
      </c>
      <c r="U53" s="39">
        <v>5</v>
      </c>
      <c r="V53" s="39">
        <v>6</v>
      </c>
      <c r="W53" s="39">
        <v>4</v>
      </c>
      <c r="X53" s="39">
        <v>8</v>
      </c>
      <c r="Y53" s="40">
        <f>IF(P53&gt;1,SUM(P53:X53),"")</f>
        <v>51</v>
      </c>
      <c r="Z53" s="40">
        <f>IF(AB53="TBD","TBD",ROUND(AB53,0))</f>
        <v>15</v>
      </c>
      <c r="AA53" s="40">
        <f>IF(P53&gt;0,SUM(Y53-Z53)," ")</f>
        <v>36</v>
      </c>
      <c r="AB53" s="108">
        <v>14.933333333333337</v>
      </c>
      <c r="AC53" s="108">
        <v>15.100000000000001</v>
      </c>
    </row>
    <row r="54" spans="2:29" ht="15.75" x14ac:dyDescent="0.25">
      <c r="B54" s="42" t="s">
        <v>127</v>
      </c>
      <c r="C54" s="43">
        <f>INDEX($Y$4:$Y$105,MATCH(B54,$N$4:$N$105,0))</f>
        <v>48</v>
      </c>
      <c r="D54" s="43">
        <f>INDEX($Z$4:$Z$105,MATCH(B54,$N$4:$N$105,0))</f>
        <v>9</v>
      </c>
      <c r="E54" s="43">
        <f>INDEX($AA$4:$AA$105,MATCH(B54,$N$4:$N$105,0))</f>
        <v>39</v>
      </c>
      <c r="F54" s="42" t="s">
        <v>128</v>
      </c>
      <c r="G54" s="43">
        <f>INDEX($Y$4:$Y$105,MATCH(F54,$N$4:$N$105,0))</f>
        <v>50</v>
      </c>
      <c r="H54" s="43">
        <f>INDEX($Z$4:$Z$105,MATCH(F54,$N$4:$N$105,0))</f>
        <v>10</v>
      </c>
      <c r="I54" s="43">
        <f>INDEX($AA$4:$AA$105,MATCH(F54,$N$4:$N$105,0))</f>
        <v>40</v>
      </c>
      <c r="J54" s="9"/>
      <c r="K54" s="9"/>
      <c r="L54" s="9"/>
      <c r="N54" s="37" t="s">
        <v>43</v>
      </c>
      <c r="O54" s="38">
        <f>VLOOKUP($N54,'[1]2025 Sign Ups'!$B$2:$E$126,4,FALSE)</f>
        <v>7</v>
      </c>
      <c r="P54" s="39">
        <v>6</v>
      </c>
      <c r="Q54" s="39">
        <v>5</v>
      </c>
      <c r="R54" s="39">
        <v>5</v>
      </c>
      <c r="S54" s="39">
        <v>4</v>
      </c>
      <c r="T54" s="39">
        <v>5</v>
      </c>
      <c r="U54" s="39">
        <v>6</v>
      </c>
      <c r="V54" s="39">
        <v>4</v>
      </c>
      <c r="W54" s="39">
        <v>4</v>
      </c>
      <c r="X54" s="39">
        <v>6</v>
      </c>
      <c r="Y54" s="40">
        <f>IF(P54&gt;1,SUM(P54:X54),"")</f>
        <v>45</v>
      </c>
      <c r="Z54" s="40">
        <f>IF(AB54="TBD","TBD",ROUND(AB54,0))</f>
        <v>9</v>
      </c>
      <c r="AA54" s="40">
        <f>IF(P54&gt;0,SUM(Y54-Z54)," ")</f>
        <v>36</v>
      </c>
      <c r="AB54" s="108">
        <v>9.1000000000000014</v>
      </c>
      <c r="AC54" s="108">
        <v>9.2666666666666657</v>
      </c>
    </row>
    <row r="55" spans="2:29" ht="15.75" x14ac:dyDescent="0.25">
      <c r="B55" s="42" t="s">
        <v>129</v>
      </c>
      <c r="C55" s="43">
        <f>INDEX($Y$4:$Y$105,MATCH(B55,$N$4:$N$105,0))</f>
        <v>51</v>
      </c>
      <c r="D55" s="43">
        <f>INDEX($Z$4:$Z$105,MATCH(B55,$N$4:$N$105,0))</f>
        <v>11</v>
      </c>
      <c r="E55" s="43">
        <f>INDEX($AA$4:$AA$105,MATCH(B55,$N$4:$N$105,0))</f>
        <v>40</v>
      </c>
      <c r="F55" s="42" t="s">
        <v>128</v>
      </c>
      <c r="G55" s="43">
        <f>INDEX($Y$4:$Y$105,MATCH(F55,$N$4:$N$105,0))</f>
        <v>50</v>
      </c>
      <c r="H55" s="43">
        <f>INDEX($Z$4:$Z$105,MATCH(F55,$N$4:$N$105,0))</f>
        <v>10</v>
      </c>
      <c r="I55" s="43">
        <f>INDEX($AA$4:$AA$105,MATCH(F55,$N$4:$N$105,0))</f>
        <v>40</v>
      </c>
      <c r="J55" s="9"/>
      <c r="K55" s="9"/>
      <c r="L55" s="9"/>
      <c r="N55" s="37" t="s">
        <v>130</v>
      </c>
      <c r="O55" s="38">
        <f>VLOOKUP($N55,'[1]2025 Sign Ups'!$B$2:$E$126,4,FALSE)</f>
        <v>6</v>
      </c>
      <c r="P55" s="39">
        <v>5</v>
      </c>
      <c r="Q55" s="39">
        <v>4</v>
      </c>
      <c r="R55" s="39">
        <v>5</v>
      </c>
      <c r="S55" s="39">
        <v>3</v>
      </c>
      <c r="T55" s="39">
        <v>4</v>
      </c>
      <c r="U55" s="39">
        <v>6</v>
      </c>
      <c r="V55" s="39">
        <v>7</v>
      </c>
      <c r="W55" s="39">
        <v>3</v>
      </c>
      <c r="X55" s="39">
        <v>5</v>
      </c>
      <c r="Y55" s="40">
        <f>IF(P55&gt;1,SUM(P55:X55),"")</f>
        <v>42</v>
      </c>
      <c r="Z55" s="40">
        <f>IF(AB55="TBD","TBD",ROUND(AB55,0))</f>
        <v>8</v>
      </c>
      <c r="AA55" s="40">
        <f>IF(P55&gt;0,SUM(Y55-Z55)," ")</f>
        <v>34</v>
      </c>
      <c r="AB55" s="108">
        <v>7.7111111111111086</v>
      </c>
      <c r="AC55" s="108">
        <v>7.43333333333333</v>
      </c>
    </row>
    <row r="56" spans="2:29" ht="15.75" x14ac:dyDescent="0.25">
      <c r="B56" s="42" t="s">
        <v>63</v>
      </c>
      <c r="C56" s="43">
        <f>INDEX($Y$4:$Y$105,MATCH(B56,$N$4:$N$105,0))</f>
        <v>48</v>
      </c>
      <c r="D56" s="43">
        <f>INDEX($Z$4:$Z$105,MATCH(B56,$N$4:$N$105,0))</f>
        <v>5</v>
      </c>
      <c r="E56" s="43">
        <f>INDEX($AA$4:$AA$105,MATCH(B56,$N$4:$N$105,0))</f>
        <v>43</v>
      </c>
      <c r="F56" s="42" t="s">
        <v>91</v>
      </c>
      <c r="G56" s="43">
        <f>INDEX($Y$4:$Y$105,MATCH(F56,$N$4:$N$105,0))</f>
        <v>42</v>
      </c>
      <c r="H56" s="43">
        <f>INDEX($Z$4:$Z$105,MATCH(F56,$N$4:$N$105,0))</f>
        <v>1</v>
      </c>
      <c r="I56" s="43">
        <f>INDEX($AA$4:$AA$105,MATCH(F56,$N$4:$N$105,0))</f>
        <v>41</v>
      </c>
      <c r="J56" s="9"/>
      <c r="K56" s="9"/>
      <c r="L56" s="9"/>
      <c r="N56" s="37" t="s">
        <v>114</v>
      </c>
      <c r="O56" s="38">
        <f>VLOOKUP($N56,'[1]2025 Sign Ups'!$B$2:$E$126,4,FALSE)</f>
        <v>5</v>
      </c>
      <c r="P56" s="39"/>
      <c r="Q56" s="39"/>
      <c r="R56" s="39"/>
      <c r="S56" s="39"/>
      <c r="T56" s="39"/>
      <c r="U56" s="39"/>
      <c r="V56" s="39"/>
      <c r="W56" s="39"/>
      <c r="X56" s="39"/>
      <c r="Y56" s="40" t="str">
        <f>IF(P56&gt;1,SUM(P56:X56),"")</f>
        <v/>
      </c>
      <c r="Z56" s="40">
        <f>IF(AB56="TBD","TBD",ROUND(AB56,0))</f>
        <v>10</v>
      </c>
      <c r="AA56" s="40" t="str">
        <f>IF(P56&gt;0,SUM(Y56-Z56)," ")</f>
        <v xml:space="preserve"> </v>
      </c>
      <c r="AB56" s="108">
        <v>10.200000000000003</v>
      </c>
      <c r="AC56" s="108">
        <v>10.200000000000003</v>
      </c>
    </row>
    <row r="57" spans="2:29" ht="15.75" x14ac:dyDescent="0.25">
      <c r="B57" s="46" t="s">
        <v>131</v>
      </c>
      <c r="C57" s="38" t="str">
        <f>INDEX($Y$4:$Y$105,MATCH(B57,$N$4:$N$105,0))</f>
        <v/>
      </c>
      <c r="D57" s="38">
        <f>INDEX($Z$4:$Z$105,MATCH(B57,$N$4:$N$105,0))</f>
        <v>0</v>
      </c>
      <c r="E57" s="38" t="str">
        <f>INDEX($AA$4:$AA$105,MATCH(B57,$N$4:$N$105,0))</f>
        <v xml:space="preserve"> </v>
      </c>
      <c r="F57" s="46" t="s">
        <v>92</v>
      </c>
      <c r="G57" s="38">
        <f>INDEX($Y$4:$Y$105,MATCH(F57,$N$4:$N$105,0))</f>
        <v>50</v>
      </c>
      <c r="H57" s="38">
        <f>INDEX($Z$4:$Z$105,MATCH(F57,$N$4:$N$105,0))</f>
        <v>9</v>
      </c>
      <c r="I57" s="38">
        <f>INDEX($AA$4:$AA$105,MATCH(F57,$N$4:$N$105,0))</f>
        <v>41</v>
      </c>
      <c r="J57" s="9"/>
      <c r="K57" s="9"/>
      <c r="L57" s="9"/>
      <c r="N57" s="37" t="s">
        <v>132</v>
      </c>
      <c r="O57" s="38">
        <f>VLOOKUP($N57,'[1]2025 Sign Ups'!$B$2:$E$126,4,FALSE)</f>
        <v>6</v>
      </c>
      <c r="P57" s="39">
        <v>5</v>
      </c>
      <c r="Q57" s="39">
        <v>5</v>
      </c>
      <c r="R57" s="39">
        <v>6</v>
      </c>
      <c r="S57" s="39">
        <v>3</v>
      </c>
      <c r="T57" s="39">
        <v>5</v>
      </c>
      <c r="U57" s="39">
        <v>6</v>
      </c>
      <c r="V57" s="39">
        <v>7</v>
      </c>
      <c r="W57" s="39">
        <v>5</v>
      </c>
      <c r="X57" s="39">
        <v>6</v>
      </c>
      <c r="Y57" s="40">
        <f>IF(P57&gt;1,SUM(P57:X57),"")</f>
        <v>48</v>
      </c>
      <c r="Z57" s="40">
        <f>IF(AB57="TBD","TBD",ROUND(AB57,0))</f>
        <v>5</v>
      </c>
      <c r="AA57" s="40">
        <f>IF(P57&gt;0,SUM(Y57-Z57)," ")</f>
        <v>43</v>
      </c>
      <c r="AB57" s="108">
        <v>4.5333333333333314</v>
      </c>
      <c r="AC57" s="108">
        <v>6.5500000000000043</v>
      </c>
    </row>
    <row r="58" spans="2:29" ht="15.75" x14ac:dyDescent="0.25">
      <c r="B58" s="46" t="s">
        <v>133</v>
      </c>
      <c r="C58" s="38" t="str">
        <f>INDEX($Y$4:$Y$105,MATCH(B58,$N$4:$N$105,0))</f>
        <v/>
      </c>
      <c r="D58" s="38">
        <f>INDEX($Z$4:$Z$105,MATCH(B58,$N$4:$N$105,0))</f>
        <v>7</v>
      </c>
      <c r="E58" s="38" t="str">
        <f>INDEX($AA$4:$AA$105,MATCH(B58,$N$4:$N$105,0))</f>
        <v xml:space="preserve"> </v>
      </c>
      <c r="F58" s="46" t="s">
        <v>134</v>
      </c>
      <c r="G58" s="38">
        <f>INDEX($Y$4:$Y$105,MATCH(F58,$N$4:$N$105,0))</f>
        <v>49</v>
      </c>
      <c r="H58" s="38">
        <f>INDEX($Z$4:$Z$105,MATCH(F58,$N$4:$N$105,0))</f>
        <v>5</v>
      </c>
      <c r="I58" s="38">
        <f>INDEX($AA$4:$AA$105,MATCH(F58,$N$4:$N$105,0))</f>
        <v>44</v>
      </c>
      <c r="J58" s="9"/>
      <c r="K58" s="9"/>
      <c r="L58" s="9"/>
      <c r="N58" s="37" t="s">
        <v>122</v>
      </c>
      <c r="O58" s="38">
        <f>VLOOKUP($N58,'[1]2025 Sign Ups'!$B$2:$E$126,4,FALSE)</f>
        <v>3</v>
      </c>
      <c r="P58" s="39">
        <v>5</v>
      </c>
      <c r="Q58" s="39">
        <v>5</v>
      </c>
      <c r="R58" s="39">
        <v>5</v>
      </c>
      <c r="S58" s="39">
        <v>3</v>
      </c>
      <c r="T58" s="39">
        <v>4</v>
      </c>
      <c r="U58" s="39">
        <v>6</v>
      </c>
      <c r="V58" s="39">
        <v>5</v>
      </c>
      <c r="W58" s="39">
        <v>4</v>
      </c>
      <c r="X58" s="39">
        <v>5</v>
      </c>
      <c r="Y58" s="40">
        <f>IF(P58&gt;1,SUM(P58:X58),"")</f>
        <v>42</v>
      </c>
      <c r="Z58" s="40">
        <f>IF(AB58="TBD","TBD",ROUND(AB58,0))</f>
        <v>7</v>
      </c>
      <c r="AA58" s="40">
        <f>IF(P58&gt;0,SUM(Y58-Z58)," ")</f>
        <v>35</v>
      </c>
      <c r="AB58" s="108">
        <v>7.2666666666666657</v>
      </c>
      <c r="AC58" s="108">
        <v>7.1000000000000014</v>
      </c>
    </row>
    <row r="59" spans="2:29" ht="15.75" x14ac:dyDescent="0.25">
      <c r="B59" s="46" t="s">
        <v>79</v>
      </c>
      <c r="C59" s="38" t="str">
        <f>INDEX($Y$4:$Y$105,MATCH(B59,$N$4:$N$105,0))</f>
        <v/>
      </c>
      <c r="D59" s="38">
        <f>INDEX($Z$4:$Z$105,MATCH(B59,$N$4:$N$105,0))</f>
        <v>4</v>
      </c>
      <c r="E59" s="38" t="str">
        <f>INDEX($AA$4:$AA$105,MATCH(B59,$N$4:$N$105,0))</f>
        <v xml:space="preserve"> </v>
      </c>
      <c r="F59" s="46" t="s">
        <v>112</v>
      </c>
      <c r="G59" s="38" t="str">
        <f>INDEX($Y$4:$Y$105,MATCH(F59,$N$4:$N$105,0))</f>
        <v/>
      </c>
      <c r="H59" s="38">
        <f>INDEX($Z$4:$Z$105,MATCH(F59,$N$4:$N$105,0))</f>
        <v>5</v>
      </c>
      <c r="I59" s="38" t="str">
        <f>INDEX($AA$4:$AA$105,MATCH(F59,$N$4:$N$105,0))</f>
        <v xml:space="preserve"> </v>
      </c>
      <c r="J59" s="9"/>
      <c r="K59" s="9"/>
      <c r="L59" s="9"/>
      <c r="N59" s="37" t="s">
        <v>68</v>
      </c>
      <c r="O59" s="38">
        <f>VLOOKUP($N59,'[1]2025 Sign Ups'!$B$2:$E$126,4,FALSE)</f>
        <v>10</v>
      </c>
      <c r="P59" s="39">
        <v>5</v>
      </c>
      <c r="Q59" s="39">
        <v>5</v>
      </c>
      <c r="R59" s="39">
        <v>5</v>
      </c>
      <c r="S59" s="39">
        <v>4</v>
      </c>
      <c r="T59" s="39">
        <v>4</v>
      </c>
      <c r="U59" s="39">
        <v>7</v>
      </c>
      <c r="V59" s="39">
        <v>5</v>
      </c>
      <c r="W59" s="39">
        <v>3</v>
      </c>
      <c r="X59" s="39">
        <v>4</v>
      </c>
      <c r="Y59" s="40">
        <f>IF(P59&gt;1,SUM(P59:X59),"")</f>
        <v>42</v>
      </c>
      <c r="Z59" s="40">
        <f>IF(AB59="TBD","TBD",ROUND(AB59,0))</f>
        <v>8</v>
      </c>
      <c r="AA59" s="40">
        <f>IF(P59&gt;0,SUM(Y59-Z59)," ")</f>
        <v>34</v>
      </c>
      <c r="AB59" s="108">
        <v>7.82222222222223</v>
      </c>
      <c r="AC59" s="108">
        <v>7.5166666666666728</v>
      </c>
    </row>
    <row r="60" spans="2:29" ht="15.75" x14ac:dyDescent="0.25">
      <c r="B60" s="57" t="s">
        <v>135</v>
      </c>
      <c r="C60" s="38" t="str">
        <f>INDEX($Y$4:$Y$105,MATCH(B60,$N$4:$N$105,0))</f>
        <v/>
      </c>
      <c r="D60" s="38">
        <f>INDEX($Z$4:$Z$105,MATCH(B60,$N$4:$N$105,0))</f>
        <v>13</v>
      </c>
      <c r="E60" s="38" t="str">
        <f>INDEX($AA$4:$AA$105,MATCH(B60,$N$4:$N$105,0))</f>
        <v xml:space="preserve"> </v>
      </c>
      <c r="F60" s="46" t="s">
        <v>83</v>
      </c>
      <c r="G60" s="38" t="str">
        <f>INDEX($Y$4:$Y$105,MATCH(F60,$N$4:$N$105,0))</f>
        <v/>
      </c>
      <c r="H60" s="38" t="str">
        <f>INDEX($Z$4:$Z$105,MATCH(F60,$N$4:$N$105,0))</f>
        <v>TBD</v>
      </c>
      <c r="I60" s="38" t="str">
        <f>INDEX($AA$4:$AA$105,MATCH(F60,$N$4:$N$105,0))</f>
        <v xml:space="preserve"> </v>
      </c>
      <c r="J60" s="9"/>
      <c r="K60" s="9"/>
      <c r="L60" s="9"/>
      <c r="N60" s="37" t="s">
        <v>84</v>
      </c>
      <c r="O60" s="38">
        <f>VLOOKUP($N60,'[1]2025 Sign Ups'!$B$2:$E$126,4,FALSE)</f>
        <v>4</v>
      </c>
      <c r="P60" s="39"/>
      <c r="Q60" s="39"/>
      <c r="R60" s="39"/>
      <c r="S60" s="39"/>
      <c r="T60" s="39"/>
      <c r="U60" s="39"/>
      <c r="V60" s="39"/>
      <c r="W60" s="39"/>
      <c r="X60" s="39"/>
      <c r="Y60" s="40" t="str">
        <f>IF(P60&gt;1,SUM(P60:X60),"")</f>
        <v/>
      </c>
      <c r="Z60" s="40">
        <f>IF(AB60="TBD","TBD",ROUND(AB60,0))</f>
        <v>8</v>
      </c>
      <c r="AA60" s="40" t="str">
        <f>IF(P60&gt;0,SUM(Y60-Z60)," ")</f>
        <v xml:space="preserve"> </v>
      </c>
      <c r="AB60" s="108">
        <v>7.6779999999999973</v>
      </c>
      <c r="AC60" s="108">
        <v>7.6779999999999973</v>
      </c>
    </row>
    <row r="61" spans="2:29" ht="15.75" x14ac:dyDescent="0.25">
      <c r="B61" s="51" t="s">
        <v>90</v>
      </c>
      <c r="C61" s="47"/>
      <c r="D61" s="48">
        <f>AVERAGE(D50:D56)</f>
        <v>10</v>
      </c>
      <c r="E61" s="50">
        <f>SUM(E50:E56)</f>
        <v>229</v>
      </c>
      <c r="F61" s="51" t="s">
        <v>90</v>
      </c>
      <c r="G61" s="47"/>
      <c r="H61" s="48">
        <f>AVERAGE(H50:H56)</f>
        <v>7.666666666666667</v>
      </c>
      <c r="I61" s="49">
        <f>SUM(I50:I56)</f>
        <v>236</v>
      </c>
      <c r="J61" s="9"/>
      <c r="K61" s="61"/>
      <c r="L61" s="61"/>
      <c r="N61" s="37" t="s">
        <v>136</v>
      </c>
      <c r="O61" s="38">
        <f>VLOOKUP($N61,'[1]2025 Sign Ups'!$B$2:$E$126,4,FALSE)</f>
        <v>6</v>
      </c>
      <c r="P61" s="39">
        <v>5</v>
      </c>
      <c r="Q61" s="39">
        <v>4</v>
      </c>
      <c r="R61" s="39">
        <v>6</v>
      </c>
      <c r="S61" s="39">
        <v>4</v>
      </c>
      <c r="T61" s="39">
        <v>4</v>
      </c>
      <c r="U61" s="39">
        <v>5</v>
      </c>
      <c r="V61" s="39">
        <v>7</v>
      </c>
      <c r="W61" s="39">
        <v>6</v>
      </c>
      <c r="X61" s="39">
        <v>5</v>
      </c>
      <c r="Y61" s="40">
        <f>IF(P61&gt;1,SUM(P61:X61),"")</f>
        <v>46</v>
      </c>
      <c r="Z61" s="40">
        <f>IF(AB61="TBD","TBD",ROUND(AB61,0))</f>
        <v>6</v>
      </c>
      <c r="AA61" s="40">
        <f>IF(P61&gt;0,SUM(Y61-Z61)," ")</f>
        <v>40</v>
      </c>
      <c r="AB61" s="108">
        <v>6.36</v>
      </c>
      <c r="AC61" s="108">
        <v>11.600000000000001</v>
      </c>
    </row>
    <row r="62" spans="2:29" ht="15.75" x14ac:dyDescent="0.25">
      <c r="B62" s="51" t="s">
        <v>60</v>
      </c>
      <c r="C62" s="47"/>
      <c r="D62" s="48"/>
      <c r="E62" s="43">
        <f>E61-SUM($H$1*6)</f>
        <v>13</v>
      </c>
      <c r="F62" s="51" t="s">
        <v>60</v>
      </c>
      <c r="G62" s="47"/>
      <c r="H62" s="48"/>
      <c r="I62" s="38">
        <f>I61-SUM($H$1*6)</f>
        <v>20</v>
      </c>
      <c r="J62" s="9"/>
      <c r="N62" s="37" t="s">
        <v>133</v>
      </c>
      <c r="O62" s="38">
        <f>VLOOKUP($N62,'[1]2025 Sign Ups'!$B$2:$E$126,4,FALSE)</f>
        <v>2</v>
      </c>
      <c r="P62" s="39"/>
      <c r="Q62" s="39"/>
      <c r="R62" s="39"/>
      <c r="S62" s="39"/>
      <c r="T62" s="39"/>
      <c r="U62" s="39"/>
      <c r="V62" s="39"/>
      <c r="W62" s="39"/>
      <c r="X62" s="39"/>
      <c r="Y62" s="40" t="str">
        <f>IF(P62&gt;1,SUM(P62:X62),"")</f>
        <v/>
      </c>
      <c r="Z62" s="40">
        <f>IF(AB62="TBD","TBD",ROUND(AB62,0))</f>
        <v>7</v>
      </c>
      <c r="AA62" s="40" t="str">
        <f>IF(P62&gt;0,SUM(Y62-Z62)," ")</f>
        <v xml:space="preserve"> </v>
      </c>
      <c r="AB62" s="108">
        <v>7.1000000000000014</v>
      </c>
      <c r="AC62" s="108">
        <v>7.1000000000000014</v>
      </c>
    </row>
    <row r="63" spans="2:29" ht="15.75" x14ac:dyDescent="0.25">
      <c r="B63" s="62"/>
      <c r="C63" s="63"/>
      <c r="D63" s="64"/>
      <c r="E63" s="65"/>
      <c r="F63" s="62"/>
      <c r="G63" s="63"/>
      <c r="H63" s="64"/>
      <c r="I63" s="65"/>
      <c r="N63" s="37" t="s">
        <v>137</v>
      </c>
      <c r="O63" s="38">
        <f>VLOOKUP($N63,'[1]2025 Sign Ups'!$B$2:$E$126,4,FALSE)</f>
        <v>8</v>
      </c>
      <c r="P63" s="39">
        <v>5</v>
      </c>
      <c r="Q63" s="39">
        <v>4</v>
      </c>
      <c r="R63" s="39">
        <v>4</v>
      </c>
      <c r="S63" s="39">
        <v>5</v>
      </c>
      <c r="T63" s="39">
        <v>5</v>
      </c>
      <c r="U63" s="39">
        <v>6</v>
      </c>
      <c r="V63" s="39">
        <v>6</v>
      </c>
      <c r="W63" s="39">
        <v>5</v>
      </c>
      <c r="X63" s="39">
        <v>8</v>
      </c>
      <c r="Y63" s="40">
        <f>IF(P63&gt;1,SUM(P63:X63),"")</f>
        <v>48</v>
      </c>
      <c r="Z63" s="40">
        <f>IF(AB63="TBD","TBD",ROUND(AB63,0))</f>
        <v>7</v>
      </c>
      <c r="AA63" s="40">
        <f>IF(P63&gt;0,SUM(Y63-Z63)," ")</f>
        <v>41</v>
      </c>
      <c r="AB63" s="108">
        <v>7.06666666666667</v>
      </c>
      <c r="AC63" s="108">
        <v>8.4500000000000028</v>
      </c>
    </row>
    <row r="64" spans="2:29" ht="15.75" x14ac:dyDescent="0.25">
      <c r="B64" s="21" t="s">
        <v>138</v>
      </c>
      <c r="C64" s="21"/>
      <c r="D64" s="22" t="s">
        <v>17</v>
      </c>
      <c r="E64" s="23" t="s">
        <v>15</v>
      </c>
      <c r="F64" s="21" t="s">
        <v>139</v>
      </c>
      <c r="G64" s="21"/>
      <c r="H64" s="22" t="s">
        <v>17</v>
      </c>
      <c r="I64" s="24" t="s">
        <v>15</v>
      </c>
      <c r="N64" s="37" t="s">
        <v>134</v>
      </c>
      <c r="O64" s="38">
        <f>VLOOKUP($N64,'[1]2025 Sign Ups'!$B$2:$E$126,4,FALSE)</f>
        <v>3</v>
      </c>
      <c r="P64" s="39">
        <v>5</v>
      </c>
      <c r="Q64" s="39">
        <v>7</v>
      </c>
      <c r="R64" s="39">
        <v>6</v>
      </c>
      <c r="S64" s="39">
        <v>3</v>
      </c>
      <c r="T64" s="39">
        <v>5</v>
      </c>
      <c r="U64" s="39">
        <v>6</v>
      </c>
      <c r="V64" s="39">
        <v>7</v>
      </c>
      <c r="W64" s="39">
        <v>4</v>
      </c>
      <c r="X64" s="39">
        <v>6</v>
      </c>
      <c r="Y64" s="40">
        <f>IF(P64&gt;1,SUM(P64:X64),"")</f>
        <v>49</v>
      </c>
      <c r="Z64" s="40">
        <f>IF(AB64="TBD","TBD",ROUND(AB64,0))</f>
        <v>5</v>
      </c>
      <c r="AA64" s="40">
        <f>IF(P64&gt;0,SUM(Y64-Z64)," ")</f>
        <v>44</v>
      </c>
      <c r="AB64" s="108">
        <v>5.2666666666666657</v>
      </c>
      <c r="AC64" s="108">
        <v>8.0444444444444372</v>
      </c>
    </row>
    <row r="65" spans="2:29" ht="15.75" x14ac:dyDescent="0.25">
      <c r="B65" s="33" t="s">
        <v>140</v>
      </c>
      <c r="C65" s="33" t="s">
        <v>25</v>
      </c>
      <c r="D65" s="34" t="s">
        <v>26</v>
      </c>
      <c r="E65" s="35" t="s">
        <v>27</v>
      </c>
      <c r="F65" s="33" t="s">
        <v>141</v>
      </c>
      <c r="G65" s="33" t="s">
        <v>25</v>
      </c>
      <c r="H65" s="34" t="s">
        <v>26</v>
      </c>
      <c r="I65" s="36" t="s">
        <v>27</v>
      </c>
      <c r="N65" s="37" t="s">
        <v>99</v>
      </c>
      <c r="O65" s="38">
        <f>VLOOKUP($N65,'[1]2025 Sign Ups'!$B$2:$E$126,4,FALSE)</f>
        <v>5</v>
      </c>
      <c r="P65" s="39">
        <v>4</v>
      </c>
      <c r="Q65" s="39">
        <v>4</v>
      </c>
      <c r="R65" s="39">
        <v>5</v>
      </c>
      <c r="S65" s="39">
        <v>3</v>
      </c>
      <c r="T65" s="39">
        <v>4</v>
      </c>
      <c r="U65" s="39">
        <v>4</v>
      </c>
      <c r="V65" s="39">
        <v>4</v>
      </c>
      <c r="W65" s="39">
        <v>4</v>
      </c>
      <c r="X65" s="39">
        <v>5</v>
      </c>
      <c r="Y65" s="40">
        <f>IF(P65&gt;1,SUM(P65:X65),"")</f>
        <v>37</v>
      </c>
      <c r="Z65" s="40">
        <f>IF(AB65="TBD","TBD",ROUND(AB65,0))</f>
        <v>1</v>
      </c>
      <c r="AA65" s="40">
        <f>IF(P65&gt;0,SUM(Y65-Z65)," ")</f>
        <v>36</v>
      </c>
      <c r="AB65" s="108">
        <v>1.4666666666666686</v>
      </c>
      <c r="AC65" s="108">
        <v>1.5</v>
      </c>
    </row>
    <row r="66" spans="2:29" ht="15.75" x14ac:dyDescent="0.25">
      <c r="B66" s="42" t="s">
        <v>130</v>
      </c>
      <c r="C66" s="43">
        <f>INDEX($Y$4:$Y$105,MATCH(B66,$N$4:$N$105,0))</f>
        <v>42</v>
      </c>
      <c r="D66" s="43">
        <f>INDEX($Z$4:$Z$105,MATCH(B66,$N$4:$N$105,0))</f>
        <v>8</v>
      </c>
      <c r="E66" s="43">
        <f>INDEX($AA$4:$AA$105,MATCH(B66,$N$4:$N$105,0))</f>
        <v>34</v>
      </c>
      <c r="F66" s="42" t="s">
        <v>29</v>
      </c>
      <c r="G66" s="43">
        <f>INDEX($Y$4:$Y$105,MATCH(F66,$N$4:$N$105,0))</f>
        <v>53</v>
      </c>
      <c r="H66" s="43">
        <f>INDEX($Z$4:$Z$105,MATCH(F66,$N$4:$N$105,0))</f>
        <v>17</v>
      </c>
      <c r="I66" s="43">
        <f>INDEX($AA$4:$AA$105,MATCH(F66,$N$4:$N$105,0))</f>
        <v>36</v>
      </c>
      <c r="N66" s="37" t="s">
        <v>82</v>
      </c>
      <c r="O66" s="38">
        <f>VLOOKUP($N66,'[1]2025 Sign Ups'!$B$2:$E$126,4,FALSE)</f>
        <v>10</v>
      </c>
      <c r="P66" s="39">
        <v>5</v>
      </c>
      <c r="Q66" s="39">
        <v>4</v>
      </c>
      <c r="R66" s="39">
        <v>4</v>
      </c>
      <c r="S66" s="39">
        <v>3</v>
      </c>
      <c r="T66" s="39">
        <v>5</v>
      </c>
      <c r="U66" s="39">
        <v>5</v>
      </c>
      <c r="V66" s="39">
        <v>6</v>
      </c>
      <c r="W66" s="39">
        <v>3</v>
      </c>
      <c r="X66" s="39">
        <v>8</v>
      </c>
      <c r="Y66" s="40">
        <f>IF(P66&gt;1,SUM(P66:X66),"")</f>
        <v>43</v>
      </c>
      <c r="Z66" s="66">
        <f>IF(AB66="TBD","TBD",ROUND(AB66,0))-2</f>
        <v>3</v>
      </c>
      <c r="AA66" s="40">
        <f>IF(P66&gt;0,SUM(Y66-Z66)," ")</f>
        <v>40</v>
      </c>
      <c r="AB66" s="108">
        <v>4.8666666666666742</v>
      </c>
      <c r="AC66" s="108">
        <v>5.5500000000000043</v>
      </c>
    </row>
    <row r="67" spans="2:29" ht="15.75" x14ac:dyDescent="0.25">
      <c r="B67" s="42" t="s">
        <v>110</v>
      </c>
      <c r="C67" s="43">
        <f>INDEX($Y$4:$Y$105,MATCH(B67,$N$4:$N$105,0))</f>
        <v>44</v>
      </c>
      <c r="D67" s="43">
        <f>INDEX($Z$4:$Z$105,MATCH(B67,$N$4:$N$105,0))</f>
        <v>10</v>
      </c>
      <c r="E67" s="43">
        <f>INDEX($AA$4:$AA$105,MATCH(B67,$N$4:$N$105,0))</f>
        <v>34</v>
      </c>
      <c r="F67" s="42" t="s">
        <v>41</v>
      </c>
      <c r="G67" s="43">
        <f>INDEX($Y$4:$Y$105,MATCH(F67,$N$4:$N$105,0))</f>
        <v>40</v>
      </c>
      <c r="H67" s="43">
        <f>INDEX($Z$4:$Z$105,MATCH(F67,$N$4:$N$105,0))</f>
        <v>3</v>
      </c>
      <c r="I67" s="43">
        <f>INDEX($AA$4:$AA$105,MATCH(F67,$N$4:$N$105,0))</f>
        <v>37</v>
      </c>
      <c r="N67" s="37" t="s">
        <v>109</v>
      </c>
      <c r="O67" s="38">
        <f>VLOOKUP($N67,'[1]2025 Sign Ups'!$B$2:$E$126,4,FALSE)</f>
        <v>9</v>
      </c>
      <c r="P67" s="39"/>
      <c r="Q67" s="39"/>
      <c r="R67" s="39"/>
      <c r="S67" s="39"/>
      <c r="T67" s="39"/>
      <c r="U67" s="39"/>
      <c r="V67" s="39"/>
      <c r="W67" s="39"/>
      <c r="X67" s="39"/>
      <c r="Y67" s="40" t="str">
        <f>IF(P67&gt;1,SUM(P67:X67),"")</f>
        <v/>
      </c>
      <c r="Z67" s="40">
        <f>IF(AB67="TBD","TBD",ROUND(AB67,0))</f>
        <v>6</v>
      </c>
      <c r="AA67" s="40" t="str">
        <f>IF(P67&gt;0,SUM(Y67-Z67)," ")</f>
        <v xml:space="preserve"> </v>
      </c>
      <c r="AB67" s="108">
        <v>6</v>
      </c>
      <c r="AC67" s="108">
        <v>6</v>
      </c>
    </row>
    <row r="68" spans="2:29" ht="15.75" x14ac:dyDescent="0.25">
      <c r="B68" s="42" t="s">
        <v>126</v>
      </c>
      <c r="C68" s="43">
        <f>INDEX($Y$4:$Y$105,MATCH(B68,$N$4:$N$105,0))</f>
        <v>51</v>
      </c>
      <c r="D68" s="43">
        <f>INDEX($Z$4:$Z$105,MATCH(B68,$N$4:$N$105,0))</f>
        <v>15</v>
      </c>
      <c r="E68" s="43">
        <f>INDEX($AA$4:$AA$105,MATCH(B68,$N$4:$N$105,0))</f>
        <v>36</v>
      </c>
      <c r="F68" s="42" t="s">
        <v>96</v>
      </c>
      <c r="G68" s="43">
        <f>INDEX($Y$4:$Y$105,MATCH(F68,$N$4:$N$105,0))</f>
        <v>43</v>
      </c>
      <c r="H68" s="43">
        <f>INDEX($Z$4:$Z$105,MATCH(F68,$N$4:$N$105,0))</f>
        <v>6</v>
      </c>
      <c r="I68" s="43">
        <f>INDEX($AA$4:$AA$105,MATCH(F68,$N$4:$N$105,0))</f>
        <v>37</v>
      </c>
      <c r="N68" s="37" t="s">
        <v>142</v>
      </c>
      <c r="O68" s="38">
        <f>VLOOKUP($N68,'[1]2025 Sign Ups'!$B$2:$E$126,4,FALSE)</f>
        <v>6</v>
      </c>
      <c r="P68" s="39">
        <v>5</v>
      </c>
      <c r="Q68" s="39">
        <v>3</v>
      </c>
      <c r="R68" s="39">
        <v>4</v>
      </c>
      <c r="S68" s="39">
        <v>3</v>
      </c>
      <c r="T68" s="39">
        <v>3</v>
      </c>
      <c r="U68" s="39">
        <v>6</v>
      </c>
      <c r="V68" s="39">
        <v>6</v>
      </c>
      <c r="W68" s="39">
        <v>4</v>
      </c>
      <c r="X68" s="39">
        <v>5</v>
      </c>
      <c r="Y68" s="40">
        <f>IF(P68&gt;1,SUM(P68:X68),"")</f>
        <v>39</v>
      </c>
      <c r="Z68" s="40">
        <f>IF(AB68="TBD","TBD",ROUND(AB68,0))</f>
        <v>2</v>
      </c>
      <c r="AA68" s="40">
        <f>IF(P68&gt;0,SUM(Y68-Z68)," ")</f>
        <v>37</v>
      </c>
      <c r="AB68" s="108">
        <v>1.8222222222222229</v>
      </c>
      <c r="AC68" s="108">
        <v>2.2666666666666728</v>
      </c>
    </row>
    <row r="69" spans="2:29" ht="15.75" x14ac:dyDescent="0.25">
      <c r="B69" s="42" t="s">
        <v>142</v>
      </c>
      <c r="C69" s="43">
        <f>INDEX($Y$4:$Y$105,MATCH(B69,$N$4:$N$105,0))</f>
        <v>39</v>
      </c>
      <c r="D69" s="43">
        <f>INDEX($Z$4:$Z$105,MATCH(B69,$N$4:$N$105,0))</f>
        <v>2</v>
      </c>
      <c r="E69" s="43">
        <f>INDEX($AA$4:$AA$105,MATCH(B69,$N$4:$N$105,0))</f>
        <v>37</v>
      </c>
      <c r="F69" s="42" t="s">
        <v>143</v>
      </c>
      <c r="G69" s="43">
        <f>INDEX($Y$4:$Y$105,MATCH(F69,$N$4:$N$105,0))</f>
        <v>43</v>
      </c>
      <c r="H69" s="43">
        <f>INDEX($Z$4:$Z$105,MATCH(F69,$N$4:$N$105,0))</f>
        <v>4</v>
      </c>
      <c r="I69" s="43">
        <f>INDEX($AA$4:$AA$105,MATCH(F69,$N$4:$N$105,0))</f>
        <v>39</v>
      </c>
      <c r="N69" s="37" t="s">
        <v>39</v>
      </c>
      <c r="O69" s="38">
        <f>VLOOKUP($N69,'[1]2025 Sign Ups'!$B$2:$E$126,4,FALSE)</f>
        <v>1</v>
      </c>
      <c r="P69" s="39">
        <v>6</v>
      </c>
      <c r="Q69" s="39">
        <v>4</v>
      </c>
      <c r="R69" s="39">
        <v>6</v>
      </c>
      <c r="S69" s="39">
        <v>3</v>
      </c>
      <c r="T69" s="39">
        <v>4</v>
      </c>
      <c r="U69" s="39">
        <v>6</v>
      </c>
      <c r="V69" s="39">
        <v>6</v>
      </c>
      <c r="W69" s="39">
        <v>6</v>
      </c>
      <c r="X69" s="39">
        <v>6</v>
      </c>
      <c r="Y69" s="40">
        <f>IF(P69&gt;1,SUM(P69:X69),"")</f>
        <v>47</v>
      </c>
      <c r="Z69" s="40">
        <f>IF(AB69="TBD","TBD",ROUND(AB69,0))</f>
        <v>10</v>
      </c>
      <c r="AA69" s="40">
        <f>IF(P69&gt;0,SUM(Y69-Z69)," ")</f>
        <v>37</v>
      </c>
      <c r="AB69" s="108">
        <v>10.377777777777773</v>
      </c>
      <c r="AC69" s="108">
        <v>10.68333333333333</v>
      </c>
    </row>
    <row r="70" spans="2:29" ht="15.75" x14ac:dyDescent="0.25">
      <c r="B70" s="42" t="s">
        <v>144</v>
      </c>
      <c r="C70" s="43">
        <f>INDEX($Y$4:$Y$105,MATCH(B70,$N$4:$N$105,0))</f>
        <v>39</v>
      </c>
      <c r="D70" s="43">
        <f>INDEX($Z$4:$Z$105,MATCH(B70,$N$4:$N$105,0))</f>
        <v>2</v>
      </c>
      <c r="E70" s="43">
        <f>INDEX($AA$4:$AA$105,MATCH(B70,$N$4:$N$105,0))</f>
        <v>37</v>
      </c>
      <c r="F70" s="42" t="s">
        <v>145</v>
      </c>
      <c r="G70" s="43">
        <f>INDEX($Y$4:$Y$105,MATCH(F70,$N$4:$N$105,0))</f>
        <v>45</v>
      </c>
      <c r="H70" s="43">
        <f>INDEX($Z$4:$Z$105,MATCH(F70,$N$4:$N$105,0))</f>
        <v>6</v>
      </c>
      <c r="I70" s="43">
        <f>INDEX($AA$4:$AA$105,MATCH(F70,$N$4:$N$105,0))</f>
        <v>39</v>
      </c>
      <c r="N70" s="67" t="s">
        <v>143</v>
      </c>
      <c r="O70" s="38">
        <f>VLOOKUP($N70,'[1]2025 Sign Ups'!$B$2:$E$126,4,FALSE)</f>
        <v>8</v>
      </c>
      <c r="P70" s="39">
        <v>6</v>
      </c>
      <c r="Q70" s="39">
        <v>4</v>
      </c>
      <c r="R70" s="39">
        <v>5</v>
      </c>
      <c r="S70" s="39">
        <v>4</v>
      </c>
      <c r="T70" s="39">
        <v>5</v>
      </c>
      <c r="U70" s="39">
        <v>5</v>
      </c>
      <c r="V70" s="39">
        <v>5</v>
      </c>
      <c r="W70" s="39">
        <v>3</v>
      </c>
      <c r="X70" s="39">
        <v>6</v>
      </c>
      <c r="Y70" s="40">
        <f>IF(P70&gt;1,SUM(P70:X70),"")</f>
        <v>43</v>
      </c>
      <c r="Z70" s="40">
        <f>IF(AB70="TBD","TBD",ROUND(AB70,0))</f>
        <v>4</v>
      </c>
      <c r="AA70" s="40">
        <f>IF(P70&gt;0,SUM(Y70-Z70)," ")</f>
        <v>39</v>
      </c>
      <c r="AB70" s="108">
        <v>3.8000000000000043</v>
      </c>
      <c r="AC70" s="108">
        <v>5.06666666666667</v>
      </c>
    </row>
    <row r="71" spans="2:29" ht="15.75" x14ac:dyDescent="0.25">
      <c r="B71" s="42" t="s">
        <v>146</v>
      </c>
      <c r="C71" s="43">
        <f>INDEX($Y$4:$Y$105,MATCH(B71,$N$4:$N$105,0))</f>
        <v>43</v>
      </c>
      <c r="D71" s="43">
        <f>INDEX($Z$4:$Z$105,MATCH(B71,$N$4:$N$105,0))</f>
        <v>5</v>
      </c>
      <c r="E71" s="43">
        <f>INDEX($AA$4:$AA$105,MATCH(B71,$N$4:$N$105,0))</f>
        <v>38</v>
      </c>
      <c r="F71" s="42" t="s">
        <v>123</v>
      </c>
      <c r="G71" s="43">
        <f>INDEX($Y$4:$Y$105,MATCH(F71,$N$4:$N$105,0))</f>
        <v>44</v>
      </c>
      <c r="H71" s="43">
        <f>INDEX($Z$4:$Z$105,MATCH(F71,$N$4:$N$105,0))</f>
        <v>4</v>
      </c>
      <c r="I71" s="43">
        <f>INDEX($AA$4:$AA$105,MATCH(F71,$N$4:$N$105,0))</f>
        <v>40</v>
      </c>
      <c r="N71" s="37" t="s">
        <v>131</v>
      </c>
      <c r="O71" s="38">
        <f>VLOOKUP($N71,'[1]2025 Sign Ups'!$B$2:$E$126,4,FALSE)</f>
        <v>2</v>
      </c>
      <c r="P71" s="39"/>
      <c r="Q71" s="39"/>
      <c r="R71" s="39"/>
      <c r="S71" s="39"/>
      <c r="T71" s="39"/>
      <c r="U71" s="39"/>
      <c r="V71" s="39"/>
      <c r="W71" s="39"/>
      <c r="X71" s="39"/>
      <c r="Y71" s="40" t="str">
        <f>IF(P71&gt;1,SUM(P71:X71),"")</f>
        <v/>
      </c>
      <c r="Z71" s="40">
        <f>IF(AB71="TBD","TBD",ROUND(AB71,0))</f>
        <v>0</v>
      </c>
      <c r="AA71" s="40" t="str">
        <f>IF(P71&gt;0,SUM(Y71-Z71)," ")</f>
        <v xml:space="preserve"> </v>
      </c>
      <c r="AB71" s="108">
        <v>0.25</v>
      </c>
      <c r="AC71" s="108">
        <v>0.25</v>
      </c>
    </row>
    <row r="72" spans="2:29" ht="15.75" x14ac:dyDescent="0.25">
      <c r="B72" s="46" t="s">
        <v>56</v>
      </c>
      <c r="C72" s="38">
        <f>INDEX($Y$4:$Y$105,MATCH(B72,$N$4:$N$105,0))</f>
        <v>45</v>
      </c>
      <c r="D72" s="38">
        <f>INDEX($Z$4:$Z$105,MATCH(B72,$N$4:$N$105,0))</f>
        <v>6</v>
      </c>
      <c r="E72" s="38">
        <f>INDEX($AA$4:$AA$105,MATCH(B72,$N$4:$N$105,0))</f>
        <v>39</v>
      </c>
      <c r="F72" s="46" t="s">
        <v>137</v>
      </c>
      <c r="G72" s="38">
        <f>INDEX($Y$4:$Y$105,MATCH(F72,$N$4:$N$105,0))</f>
        <v>48</v>
      </c>
      <c r="H72" s="38">
        <f>INDEX($Z$4:$Z$105,MATCH(F72,$N$4:$N$105,0))</f>
        <v>7</v>
      </c>
      <c r="I72" s="38">
        <f>INDEX($AA$4:$AA$105,MATCH(F72,$N$4:$N$105,0))</f>
        <v>41</v>
      </c>
      <c r="N72" s="37" t="s">
        <v>146</v>
      </c>
      <c r="O72" s="38">
        <f>VLOOKUP($N72,'[1]2025 Sign Ups'!$B$2:$E$126,4,FALSE)</f>
        <v>6</v>
      </c>
      <c r="P72" s="39">
        <v>4</v>
      </c>
      <c r="Q72" s="39">
        <v>6</v>
      </c>
      <c r="R72" s="39">
        <v>5</v>
      </c>
      <c r="S72" s="39">
        <v>3</v>
      </c>
      <c r="T72" s="39">
        <v>5</v>
      </c>
      <c r="U72" s="39">
        <v>5</v>
      </c>
      <c r="V72" s="39">
        <v>6</v>
      </c>
      <c r="W72" s="39">
        <v>4</v>
      </c>
      <c r="X72" s="39">
        <v>5</v>
      </c>
      <c r="Y72" s="40">
        <f>IF(P72&gt;1,SUM(P72:X72),"")</f>
        <v>43</v>
      </c>
      <c r="Z72" s="40">
        <f>IF(AB72="TBD","TBD",ROUND(AB72,0))</f>
        <v>5</v>
      </c>
      <c r="AA72" s="40">
        <f>IF(P72&gt;0,SUM(Y72-Z72)," ")</f>
        <v>38</v>
      </c>
      <c r="AB72" s="108">
        <v>4.5600000000000005</v>
      </c>
      <c r="AC72" s="108">
        <v>8.1000000000000014</v>
      </c>
    </row>
    <row r="73" spans="2:29" ht="15.75" x14ac:dyDescent="0.25">
      <c r="B73" s="46" t="s">
        <v>136</v>
      </c>
      <c r="C73" s="38">
        <f>INDEX($Y$4:$Y$105,MATCH(B73,$N$4:$N$105,0))</f>
        <v>46</v>
      </c>
      <c r="D73" s="38">
        <f>INDEX($Z$4:$Z$105,MATCH(B73,$N$4:$N$105,0))</f>
        <v>6</v>
      </c>
      <c r="E73" s="38">
        <f>INDEX($AA$4:$AA$105,MATCH(B73,$N$4:$N$105,0))</f>
        <v>40</v>
      </c>
      <c r="F73" s="46" t="s">
        <v>147</v>
      </c>
      <c r="G73" s="38">
        <f>INDEX($Y$4:$Y$105,MATCH(F73,$N$4:$N$105,0))</f>
        <v>53</v>
      </c>
      <c r="H73" s="38">
        <f>INDEX($Z$4:$Z$105,MATCH(F73,$N$4:$N$105,0))</f>
        <v>11</v>
      </c>
      <c r="I73" s="38">
        <f>INDEX($AA$4:$AA$105,MATCH(F73,$N$4:$N$105,0))</f>
        <v>42</v>
      </c>
      <c r="N73" s="37" t="s">
        <v>125</v>
      </c>
      <c r="O73" s="38">
        <f>VLOOKUP($N73,'[1]2025 Sign Ups'!$B$2:$E$126,4,FALSE)</f>
        <v>3</v>
      </c>
      <c r="P73" s="39">
        <v>5</v>
      </c>
      <c r="Q73" s="39">
        <v>4</v>
      </c>
      <c r="R73" s="39">
        <v>6</v>
      </c>
      <c r="S73" s="39">
        <v>3</v>
      </c>
      <c r="T73" s="39">
        <v>7</v>
      </c>
      <c r="U73" s="39">
        <v>7</v>
      </c>
      <c r="V73" s="39">
        <v>6</v>
      </c>
      <c r="W73" s="39">
        <v>4</v>
      </c>
      <c r="X73" s="39">
        <v>8</v>
      </c>
      <c r="Y73" s="40">
        <f>IF(P73&gt;1,SUM(P73:X73),"")</f>
        <v>50</v>
      </c>
      <c r="Z73" s="40">
        <f>IF(AB73="TBD","TBD",ROUND(AB73,0))</f>
        <v>10</v>
      </c>
      <c r="AA73" s="40">
        <f>IF(P73&gt;0,SUM(Y73-Z73)," ")</f>
        <v>40</v>
      </c>
      <c r="AB73" s="108">
        <v>10.200000000000003</v>
      </c>
      <c r="AC73" s="108">
        <v>11.300000000000004</v>
      </c>
    </row>
    <row r="74" spans="2:29" ht="15.75" x14ac:dyDescent="0.25">
      <c r="B74" s="46" t="s">
        <v>132</v>
      </c>
      <c r="C74" s="38">
        <f>INDEX($Y$4:$Y$105,MATCH(B74,$N$4:$N$105,0))</f>
        <v>48</v>
      </c>
      <c r="D74" s="38">
        <f>INDEX($Z$4:$Z$105,MATCH(B74,$N$4:$N$105,0))</f>
        <v>5</v>
      </c>
      <c r="E74" s="38">
        <f>INDEX($AA$4:$AA$105,MATCH(B74,$N$4:$N$105,0))</f>
        <v>43</v>
      </c>
      <c r="F74" s="46" t="s">
        <v>148</v>
      </c>
      <c r="G74" s="38" t="str">
        <f>INDEX($Y$4:$Y$105,MATCH(F74,$N$4:$N$105,0))</f>
        <v/>
      </c>
      <c r="H74" s="38">
        <f>INDEX($Z$4:$Z$105,MATCH(F74,$N$4:$N$105,0))</f>
        <v>6</v>
      </c>
      <c r="I74" s="38" t="str">
        <f>INDEX($AA$4:$AA$105,MATCH(F74,$N$4:$N$105,0))</f>
        <v xml:space="preserve"> </v>
      </c>
      <c r="N74" s="56" t="s">
        <v>54</v>
      </c>
      <c r="O74" s="38">
        <f>VLOOKUP($N74,'[1]2025 Sign Ups'!$B$2:$E$126,4,FALSE)</f>
        <v>1</v>
      </c>
      <c r="P74" s="39"/>
      <c r="Q74" s="39"/>
      <c r="R74" s="39"/>
      <c r="S74" s="39"/>
      <c r="T74" s="39"/>
      <c r="U74" s="39"/>
      <c r="V74" s="39"/>
      <c r="W74" s="39"/>
      <c r="X74" s="39"/>
      <c r="Y74" s="40" t="str">
        <f>IF(P74&gt;1,SUM(P74:X74),"")</f>
        <v/>
      </c>
      <c r="Z74" s="40">
        <f>IF(AB74="TBD","TBD",ROUND(AB74,0))</f>
        <v>7</v>
      </c>
      <c r="AA74" s="40" t="str">
        <f>IF(P74&gt;0,SUM(Y74-Z74)," ")</f>
        <v xml:space="preserve"> </v>
      </c>
      <c r="AB74" s="108">
        <v>7.3999999999999986</v>
      </c>
      <c r="AC74" s="108">
        <v>7.3999999999999986</v>
      </c>
    </row>
    <row r="75" spans="2:29" ht="15.75" x14ac:dyDescent="0.25">
      <c r="B75" s="46" t="s">
        <v>149</v>
      </c>
      <c r="C75" s="38" t="str">
        <f>INDEX($Y$4:$Y$105,MATCH(B75,$N$4:$N$105,0))</f>
        <v/>
      </c>
      <c r="D75" s="38">
        <f>INDEX($Z$4:$Z$105,MATCH(B75,$N$4:$N$105,0))</f>
        <v>7</v>
      </c>
      <c r="E75" s="38" t="str">
        <f>INDEX($AA$4:$AA$105,MATCH(B75,$N$4:$N$105,0))</f>
        <v xml:space="preserve"> </v>
      </c>
      <c r="F75" s="46" t="s">
        <v>47</v>
      </c>
      <c r="G75" s="38" t="str">
        <f>INDEX($Y$4:$Y$105,MATCH(F75,$N$4:$N$105,0))</f>
        <v/>
      </c>
      <c r="H75" s="38">
        <f>INDEX($Z$4:$Z$105,MATCH(F75,$N$4:$N$105,0))</f>
        <v>9</v>
      </c>
      <c r="I75" s="38" t="str">
        <f>INDEX($AA$4:$AA$105,MATCH(F75,$N$4:$N$105,0))</f>
        <v xml:space="preserve"> </v>
      </c>
      <c r="N75" s="37" t="s">
        <v>113</v>
      </c>
      <c r="O75" s="38">
        <f>VLOOKUP($N75,'[1]2025 Sign Ups'!$B$2:$E$126,4,FALSE)</f>
        <v>8</v>
      </c>
      <c r="P75" s="39"/>
      <c r="Q75" s="39"/>
      <c r="R75" s="39"/>
      <c r="S75" s="39"/>
      <c r="T75" s="39"/>
      <c r="U75" s="39"/>
      <c r="V75" s="39"/>
      <c r="W75" s="39"/>
      <c r="X75" s="39"/>
      <c r="Y75" s="40" t="str">
        <f>IF(P75&gt;1,SUM(P75:X75),"")</f>
        <v/>
      </c>
      <c r="Z75" s="40">
        <f>IF(AB75="TBD","TBD",ROUND(AB75,0))</f>
        <v>13</v>
      </c>
      <c r="AA75" s="40" t="str">
        <f>IF(P75&gt;0,SUM(Y75-Z75)," ")</f>
        <v xml:space="preserve"> </v>
      </c>
      <c r="AB75" s="108">
        <v>12.600000000000001</v>
      </c>
      <c r="AC75" s="108">
        <v>12.600000000000001</v>
      </c>
    </row>
    <row r="76" spans="2:29" ht="15.75" x14ac:dyDescent="0.25">
      <c r="B76" s="51" t="s">
        <v>90</v>
      </c>
      <c r="C76" s="47"/>
      <c r="D76" s="48">
        <f>AVERAGE(D65:D71)</f>
        <v>7</v>
      </c>
      <c r="E76" s="50">
        <f>SUM(E65:E71)</f>
        <v>216</v>
      </c>
      <c r="F76" s="51" t="s">
        <v>90</v>
      </c>
      <c r="G76" s="47"/>
      <c r="H76" s="48">
        <f>AVERAGE(H65:H71)</f>
        <v>6.666666666666667</v>
      </c>
      <c r="I76" s="49">
        <f>SUM(I65:I71)</f>
        <v>228</v>
      </c>
      <c r="N76" s="37" t="s">
        <v>103</v>
      </c>
      <c r="O76" s="38">
        <f>VLOOKUP($N76,'[1]2025 Sign Ups'!$B$2:$E$126,4,FALSE)</f>
        <v>9</v>
      </c>
      <c r="P76" s="39">
        <v>5</v>
      </c>
      <c r="Q76" s="39">
        <v>4</v>
      </c>
      <c r="R76" s="39">
        <v>6</v>
      </c>
      <c r="S76" s="39">
        <v>6</v>
      </c>
      <c r="T76" s="39">
        <v>4</v>
      </c>
      <c r="U76" s="39">
        <v>5</v>
      </c>
      <c r="V76" s="39">
        <v>7</v>
      </c>
      <c r="W76" s="39">
        <v>5</v>
      </c>
      <c r="X76" s="39">
        <v>6</v>
      </c>
      <c r="Y76" s="40">
        <f>IF(P76&gt;1,SUM(P76:X76),"")</f>
        <v>48</v>
      </c>
      <c r="Z76" s="40">
        <f>IF(AB76="TBD","TBD",ROUND(AB76,0))</f>
        <v>10</v>
      </c>
      <c r="AA76" s="40">
        <f>IF(P76&gt;0,SUM(Y76-Z76)," ")</f>
        <v>38</v>
      </c>
      <c r="AB76" s="108">
        <v>9.6000000000000014</v>
      </c>
      <c r="AC76" s="108">
        <v>10.350000000000001</v>
      </c>
    </row>
    <row r="77" spans="2:29" ht="15.75" x14ac:dyDescent="0.25">
      <c r="B77" s="51" t="s">
        <v>60</v>
      </c>
      <c r="C77" s="47"/>
      <c r="D77" s="48"/>
      <c r="E77" s="43">
        <f>E76-SUM($H$1*6)</f>
        <v>0</v>
      </c>
      <c r="F77" s="51" t="s">
        <v>60</v>
      </c>
      <c r="G77" s="47"/>
      <c r="H77" s="48"/>
      <c r="I77" s="38">
        <f>I76-SUM($H$1*6)</f>
        <v>12</v>
      </c>
      <c r="N77" s="37" t="s">
        <v>135</v>
      </c>
      <c r="O77" s="38">
        <f>VLOOKUP($N77,'[1]2025 Sign Ups'!$B$2:$E$126,4,FALSE)</f>
        <v>2</v>
      </c>
      <c r="P77" s="39"/>
      <c r="Q77" s="39"/>
      <c r="R77" s="39"/>
      <c r="S77" s="39"/>
      <c r="T77" s="39"/>
      <c r="U77" s="39"/>
      <c r="V77" s="39"/>
      <c r="W77" s="39"/>
      <c r="X77" s="39"/>
      <c r="Y77" s="40" t="str">
        <f>IF(P77&gt;1,SUM(P77:X77),"")</f>
        <v/>
      </c>
      <c r="Z77" s="40">
        <f>IF(AB77="TBD","TBD",ROUND(AB77,0))</f>
        <v>13</v>
      </c>
      <c r="AA77" s="40" t="str">
        <f>IF(P77&gt;0,SUM(Y77-Z77)," ")</f>
        <v xml:space="preserve"> </v>
      </c>
      <c r="AB77" s="108">
        <v>12.600000000000001</v>
      </c>
      <c r="AC77" s="108">
        <v>12.600000000000001</v>
      </c>
    </row>
    <row r="78" spans="2:29" ht="15.75" x14ac:dyDescent="0.25">
      <c r="B78" s="68"/>
      <c r="C78" s="69"/>
      <c r="D78" s="70"/>
      <c r="E78" s="71"/>
      <c r="F78" s="68"/>
      <c r="G78" s="69"/>
      <c r="H78" s="70"/>
      <c r="I78" s="71"/>
      <c r="N78" s="37" t="s">
        <v>100</v>
      </c>
      <c r="O78" s="38">
        <f>VLOOKUP($N78,'[1]2025 Sign Ups'!$B$2:$E$126,4,FALSE)</f>
        <v>9</v>
      </c>
      <c r="P78" s="39">
        <v>5</v>
      </c>
      <c r="Q78" s="39">
        <v>5</v>
      </c>
      <c r="R78" s="39">
        <v>6</v>
      </c>
      <c r="S78" s="39">
        <v>3</v>
      </c>
      <c r="T78" s="39">
        <v>5</v>
      </c>
      <c r="U78" s="39">
        <v>8</v>
      </c>
      <c r="V78" s="39">
        <v>7</v>
      </c>
      <c r="W78" s="39">
        <v>3</v>
      </c>
      <c r="X78" s="39">
        <v>5</v>
      </c>
      <c r="Y78" s="40">
        <f>IF(P78&gt;1,SUM(P78:X78),"")</f>
        <v>47</v>
      </c>
      <c r="Z78" s="40">
        <f>IF(AB78="TBD","TBD",ROUND(AB78,0))</f>
        <v>12</v>
      </c>
      <c r="AA78" s="40">
        <f>IF(P78&gt;0,SUM(Y78-Z78)," ")</f>
        <v>35</v>
      </c>
      <c r="AB78" s="108">
        <v>11.666666666666664</v>
      </c>
      <c r="AC78" s="108">
        <v>11.649999999999999</v>
      </c>
    </row>
    <row r="79" spans="2:29" ht="15.75" x14ac:dyDescent="0.25">
      <c r="B79" s="72" t="s">
        <v>175</v>
      </c>
      <c r="C79" s="73"/>
      <c r="D79" s="73"/>
      <c r="E79" s="73"/>
      <c r="F79" s="73"/>
      <c r="G79" s="73"/>
      <c r="H79" s="73"/>
      <c r="I79" s="60"/>
      <c r="J79" s="74"/>
      <c r="K79" s="74"/>
      <c r="L79" s="75"/>
      <c r="N79" s="37" t="s">
        <v>129</v>
      </c>
      <c r="O79" s="38">
        <f>VLOOKUP($N79,'[1]2025 Sign Ups'!$B$2:$E$126,4,FALSE)</f>
        <v>2</v>
      </c>
      <c r="P79" s="39">
        <v>6</v>
      </c>
      <c r="Q79" s="39">
        <v>6</v>
      </c>
      <c r="R79" s="39">
        <v>5</v>
      </c>
      <c r="S79" s="39">
        <v>3</v>
      </c>
      <c r="T79" s="39">
        <v>5</v>
      </c>
      <c r="U79" s="39">
        <v>7</v>
      </c>
      <c r="V79" s="39">
        <v>6</v>
      </c>
      <c r="W79" s="39">
        <v>6</v>
      </c>
      <c r="X79" s="39">
        <v>7</v>
      </c>
      <c r="Y79" s="40">
        <f>IF(P79&gt;1,SUM(P79:X79),"")</f>
        <v>51</v>
      </c>
      <c r="Z79" s="40">
        <f>IF(AB79="TBD","TBD",ROUND(AB79,0))</f>
        <v>11</v>
      </c>
      <c r="AA79" s="40">
        <f>IF(P79&gt;0,SUM(Y79-Z79)," ")</f>
        <v>40</v>
      </c>
      <c r="AB79" s="108">
        <v>10.866666666666674</v>
      </c>
      <c r="AC79" s="108">
        <v>12.050000000000004</v>
      </c>
    </row>
    <row r="80" spans="2:29" ht="15.75" x14ac:dyDescent="0.25">
      <c r="B80" s="1" t="s">
        <v>150</v>
      </c>
      <c r="C80" s="1"/>
      <c r="D80" s="1"/>
      <c r="E80" s="1"/>
      <c r="F80" s="1"/>
      <c r="G80" s="1"/>
      <c r="H80" s="1"/>
      <c r="I80" s="1"/>
      <c r="J80" s="1"/>
      <c r="K80" s="1"/>
      <c r="L80" s="1"/>
      <c r="N80" s="37" t="s">
        <v>105</v>
      </c>
      <c r="O80" s="38">
        <f>VLOOKUP($N80,'[1]2025 Sign Ups'!$B$2:$E$126,4,FALSE)</f>
        <v>5</v>
      </c>
      <c r="P80" s="39">
        <v>5</v>
      </c>
      <c r="Q80" s="39">
        <v>4</v>
      </c>
      <c r="R80" s="39">
        <v>5</v>
      </c>
      <c r="S80" s="39">
        <v>3</v>
      </c>
      <c r="T80" s="39">
        <v>5</v>
      </c>
      <c r="U80" s="39">
        <v>5</v>
      </c>
      <c r="V80" s="39">
        <v>5</v>
      </c>
      <c r="W80" s="39">
        <v>5</v>
      </c>
      <c r="X80" s="39">
        <v>5</v>
      </c>
      <c r="Y80" s="40">
        <f>IF(P80&gt;1,SUM(P80:X80),"")</f>
        <v>42</v>
      </c>
      <c r="Z80" s="40">
        <f>IF(AB80="TBD","TBD",ROUND(AB80,0))</f>
        <v>4</v>
      </c>
      <c r="AA80" s="40">
        <f>IF(P80&gt;0,SUM(Y80-Z80)," ")</f>
        <v>38</v>
      </c>
      <c r="AB80" s="108">
        <v>4.1555555555555657</v>
      </c>
      <c r="AC80" s="108">
        <v>4.7666666666666728</v>
      </c>
    </row>
    <row r="81" spans="1:29" ht="15.75" x14ac:dyDescent="0.25">
      <c r="B81" s="76" t="s">
        <v>151</v>
      </c>
      <c r="C81" s="76">
        <v>2</v>
      </c>
      <c r="D81" s="76">
        <v>2</v>
      </c>
      <c r="E81" s="76">
        <v>2</v>
      </c>
      <c r="F81" s="76">
        <v>1.5</v>
      </c>
      <c r="G81" s="76">
        <v>1</v>
      </c>
      <c r="H81" s="76">
        <v>1</v>
      </c>
      <c r="I81" s="76">
        <v>0.5</v>
      </c>
      <c r="J81" s="76"/>
      <c r="K81" s="76"/>
      <c r="L81" s="76"/>
      <c r="N81" s="37" t="s">
        <v>102</v>
      </c>
      <c r="O81" s="38">
        <f>VLOOKUP($N81,'[1]2025 Sign Ups'!$B$2:$E$126,4,FALSE)</f>
        <v>9</v>
      </c>
      <c r="P81" s="39">
        <v>3</v>
      </c>
      <c r="Q81" s="39">
        <v>5</v>
      </c>
      <c r="R81" s="39">
        <v>5</v>
      </c>
      <c r="S81" s="39">
        <v>4</v>
      </c>
      <c r="T81" s="39">
        <v>4</v>
      </c>
      <c r="U81" s="39">
        <v>5</v>
      </c>
      <c r="V81" s="39">
        <v>5</v>
      </c>
      <c r="W81" s="39">
        <v>4</v>
      </c>
      <c r="X81" s="39">
        <v>5</v>
      </c>
      <c r="Y81" s="40">
        <f>IF(P81&gt;1,SUM(P81:X81),"")</f>
        <v>40</v>
      </c>
      <c r="Z81" s="40">
        <f>IF(AB81="TBD","TBD",ROUND(AB81,0))</f>
        <v>3</v>
      </c>
      <c r="AA81" s="40">
        <f>IF(P81&gt;0,SUM(Y81-Z81)," ")</f>
        <v>37</v>
      </c>
      <c r="AB81" s="108">
        <v>3.2000000000000028</v>
      </c>
      <c r="AC81" s="108">
        <v>3.6666666666666714</v>
      </c>
    </row>
    <row r="82" spans="1:29" ht="15.75" x14ac:dyDescent="0.25">
      <c r="A82" s="77" t="s">
        <v>152</v>
      </c>
      <c r="B82" s="78" t="s">
        <v>153</v>
      </c>
      <c r="C82" s="78" t="s">
        <v>97</v>
      </c>
      <c r="D82" s="78" t="s">
        <v>65</v>
      </c>
      <c r="E82" s="78" t="s">
        <v>140</v>
      </c>
      <c r="F82" s="78" t="s">
        <v>119</v>
      </c>
      <c r="G82" s="78" t="s">
        <v>154</v>
      </c>
      <c r="H82" s="78" t="s">
        <v>98</v>
      </c>
      <c r="I82" s="78" t="s">
        <v>24</v>
      </c>
      <c r="J82" s="78" t="s">
        <v>64</v>
      </c>
      <c r="K82" s="78" t="s">
        <v>141</v>
      </c>
      <c r="L82" s="78" t="s">
        <v>120</v>
      </c>
      <c r="N82" s="37" t="s">
        <v>80</v>
      </c>
      <c r="O82" s="38">
        <f>VLOOKUP($N82,'[1]2025 Sign Ups'!$B$2:$E$126,4,FALSE)</f>
        <v>4</v>
      </c>
      <c r="P82" s="39">
        <v>7</v>
      </c>
      <c r="Q82" s="39">
        <v>5</v>
      </c>
      <c r="R82" s="39">
        <v>6</v>
      </c>
      <c r="S82" s="39">
        <v>4</v>
      </c>
      <c r="T82" s="39">
        <v>6</v>
      </c>
      <c r="U82" s="39">
        <v>6</v>
      </c>
      <c r="V82" s="39">
        <v>6</v>
      </c>
      <c r="W82" s="39">
        <v>4</v>
      </c>
      <c r="X82" s="39">
        <v>6</v>
      </c>
      <c r="Y82" s="40">
        <f>IF(P82&gt;1,SUM(P82:X82),"")</f>
        <v>50</v>
      </c>
      <c r="Z82" s="40">
        <f>IF(AB82="TBD","TBD",ROUND(AB82,0))</f>
        <v>9</v>
      </c>
      <c r="AA82" s="40">
        <f>IF(P82&gt;0,SUM(Y82-Z82)," ")</f>
        <v>41</v>
      </c>
      <c r="AB82" s="108">
        <v>9.2000000000000028</v>
      </c>
      <c r="AC82" s="108">
        <v>11</v>
      </c>
    </row>
    <row r="83" spans="1:29" ht="15.75" x14ac:dyDescent="0.25">
      <c r="A83" s="79">
        <v>1</v>
      </c>
      <c r="B83" s="80">
        <v>45799</v>
      </c>
      <c r="C83" s="81">
        <v>8</v>
      </c>
      <c r="D83" s="82">
        <v>3</v>
      </c>
      <c r="E83" s="82">
        <v>7</v>
      </c>
      <c r="F83" s="83">
        <v>1</v>
      </c>
      <c r="G83" s="84">
        <v>6</v>
      </c>
      <c r="H83" s="82">
        <v>4</v>
      </c>
      <c r="I83" s="85">
        <v>2</v>
      </c>
      <c r="J83" s="79">
        <v>9</v>
      </c>
      <c r="K83" s="79">
        <v>5</v>
      </c>
      <c r="L83" s="84">
        <v>10</v>
      </c>
      <c r="N83" s="37" t="s">
        <v>115</v>
      </c>
      <c r="O83" s="38">
        <f>VLOOKUP($N83,'[1]2025 Sign Ups'!$B$2:$E$126,4,FALSE)</f>
        <v>9</v>
      </c>
      <c r="P83" s="39"/>
      <c r="Q83" s="39"/>
      <c r="R83" s="39"/>
      <c r="S83" s="39"/>
      <c r="T83" s="39"/>
      <c r="U83" s="39"/>
      <c r="V83" s="39"/>
      <c r="W83" s="39"/>
      <c r="X83" s="39"/>
      <c r="Y83" s="40" t="str">
        <f>IF(P83&gt;1,SUM(P83:X83),"")</f>
        <v/>
      </c>
      <c r="Z83" s="40">
        <f>IF(AB83="TBD","TBD",ROUND(AB83,0))</f>
        <v>19</v>
      </c>
      <c r="AA83" s="40" t="str">
        <f>IF(P83&gt;0,SUM(Y83-Z83)," ")</f>
        <v xml:space="preserve"> </v>
      </c>
      <c r="AB83" s="108">
        <v>19.466666666666669</v>
      </c>
      <c r="AC83" s="108">
        <v>19.466666666666669</v>
      </c>
    </row>
    <row r="84" spans="1:29" ht="15.75" x14ac:dyDescent="0.25">
      <c r="A84" s="79">
        <v>2</v>
      </c>
      <c r="B84" s="80">
        <v>45806</v>
      </c>
      <c r="C84" s="82">
        <v>9</v>
      </c>
      <c r="D84" s="82">
        <v>4</v>
      </c>
      <c r="E84" s="81">
        <v>8</v>
      </c>
      <c r="F84" s="81">
        <v>3</v>
      </c>
      <c r="G84" s="82">
        <v>1</v>
      </c>
      <c r="H84" s="79">
        <v>5</v>
      </c>
      <c r="I84" s="84">
        <v>7</v>
      </c>
      <c r="J84" s="79">
        <v>10</v>
      </c>
      <c r="K84" s="79">
        <v>6</v>
      </c>
      <c r="L84" s="79">
        <v>2</v>
      </c>
      <c r="N84" s="37" t="s">
        <v>106</v>
      </c>
      <c r="O84" s="38">
        <f>VLOOKUP($N84,'[1]2025 Sign Ups'!$B$2:$E$126,4,FALSE)</f>
        <v>5</v>
      </c>
      <c r="P84" s="39">
        <v>5</v>
      </c>
      <c r="Q84" s="39">
        <v>4</v>
      </c>
      <c r="R84" s="39">
        <v>5</v>
      </c>
      <c r="S84" s="39">
        <v>4</v>
      </c>
      <c r="T84" s="39">
        <v>5</v>
      </c>
      <c r="U84" s="39">
        <v>6</v>
      </c>
      <c r="V84" s="39">
        <v>6</v>
      </c>
      <c r="W84" s="39">
        <v>5</v>
      </c>
      <c r="X84" s="39">
        <v>6</v>
      </c>
      <c r="Y84" s="40">
        <f>IF(P84&gt;1,SUM(P84:X84),"")</f>
        <v>46</v>
      </c>
      <c r="Z84" s="40">
        <f>IF(AB84="TBD","TBD",ROUND(AB84,0))</f>
        <v>8</v>
      </c>
      <c r="AA84" s="40">
        <f>IF(P84&gt;0,SUM(Y84-Z84)," ")</f>
        <v>38</v>
      </c>
      <c r="AB84" s="108">
        <v>8.2666666666666657</v>
      </c>
      <c r="AC84" s="108">
        <v>8.8500000000000014</v>
      </c>
    </row>
    <row r="85" spans="1:29" ht="15.75" x14ac:dyDescent="0.25">
      <c r="A85" s="86">
        <v>3</v>
      </c>
      <c r="B85" s="80">
        <v>45813</v>
      </c>
      <c r="C85" s="86">
        <v>10</v>
      </c>
      <c r="D85" s="86">
        <v>5</v>
      </c>
      <c r="E85" s="86">
        <v>9</v>
      </c>
      <c r="F85" s="86">
        <v>4</v>
      </c>
      <c r="G85" s="86">
        <v>8</v>
      </c>
      <c r="H85" s="86">
        <v>6</v>
      </c>
      <c r="I85" s="86">
        <v>3</v>
      </c>
      <c r="J85" s="86">
        <v>2</v>
      </c>
      <c r="K85" s="86">
        <v>7</v>
      </c>
      <c r="L85" s="86">
        <v>1</v>
      </c>
      <c r="N85" s="37" t="s">
        <v>85</v>
      </c>
      <c r="O85" s="38">
        <f>VLOOKUP($N85,'[1]2025 Sign Ups'!$B$2:$E$126,4,FALSE)</f>
        <v>10</v>
      </c>
      <c r="P85" s="39">
        <v>6</v>
      </c>
      <c r="Q85" s="39">
        <v>6</v>
      </c>
      <c r="R85" s="39">
        <v>6</v>
      </c>
      <c r="S85" s="39">
        <v>3</v>
      </c>
      <c r="T85" s="39">
        <v>4</v>
      </c>
      <c r="U85" s="39">
        <v>7</v>
      </c>
      <c r="V85" s="39">
        <v>6</v>
      </c>
      <c r="W85" s="39">
        <v>5</v>
      </c>
      <c r="X85" s="39">
        <v>6</v>
      </c>
      <c r="Y85" s="40">
        <f>IF(P85&gt;1,SUM(P85:X85),"")</f>
        <v>49</v>
      </c>
      <c r="Z85" s="40">
        <f>IF(AB85="TBD","TBD",ROUND(AB85,0))</f>
        <v>9</v>
      </c>
      <c r="AA85" s="40">
        <f>IF(P85&gt;0,SUM(Y85-Z85)," ")</f>
        <v>40</v>
      </c>
      <c r="AB85" s="108">
        <v>9.2000000000000028</v>
      </c>
      <c r="AC85" s="108">
        <v>10.300000000000004</v>
      </c>
    </row>
    <row r="86" spans="1:29" ht="15.75" x14ac:dyDescent="0.25">
      <c r="A86" s="86">
        <v>4</v>
      </c>
      <c r="B86" s="80">
        <v>45820</v>
      </c>
      <c r="C86" s="86">
        <v>2</v>
      </c>
      <c r="D86" s="86">
        <v>6</v>
      </c>
      <c r="E86" s="86">
        <v>10</v>
      </c>
      <c r="F86" s="86">
        <v>5</v>
      </c>
      <c r="G86" s="86">
        <v>9</v>
      </c>
      <c r="H86" s="86">
        <v>7</v>
      </c>
      <c r="I86" s="86">
        <v>8</v>
      </c>
      <c r="J86" s="86">
        <v>3</v>
      </c>
      <c r="K86" s="86">
        <v>1</v>
      </c>
      <c r="L86" s="86">
        <v>4</v>
      </c>
      <c r="N86" s="37" t="s">
        <v>121</v>
      </c>
      <c r="O86" s="38">
        <f>VLOOKUP($N86,'[1]2025 Sign Ups'!$B$2:$E$126,4,FALSE)</f>
        <v>2</v>
      </c>
      <c r="P86" s="39">
        <v>4</v>
      </c>
      <c r="Q86" s="39">
        <v>5</v>
      </c>
      <c r="R86" s="39">
        <v>5</v>
      </c>
      <c r="S86" s="39">
        <v>4</v>
      </c>
      <c r="T86" s="39">
        <v>5</v>
      </c>
      <c r="U86" s="39">
        <v>8</v>
      </c>
      <c r="V86" s="39">
        <v>5</v>
      </c>
      <c r="W86" s="39">
        <v>4</v>
      </c>
      <c r="X86" s="39">
        <v>6</v>
      </c>
      <c r="Y86" s="40">
        <f>IF(P86&gt;1,SUM(P86:X86),"")</f>
        <v>46</v>
      </c>
      <c r="Z86" s="40">
        <f>IF(AB86="TBD","TBD",ROUND(AB86,0))</f>
        <v>14</v>
      </c>
      <c r="AA86" s="40">
        <f>IF(P86&gt;0,SUM(Y86-Z86)," ")</f>
        <v>32</v>
      </c>
      <c r="AB86" s="108">
        <v>13.600000000000001</v>
      </c>
      <c r="AC86" s="108">
        <v>12.600000000000001</v>
      </c>
    </row>
    <row r="87" spans="1:29" ht="15.75" x14ac:dyDescent="0.25">
      <c r="A87" s="86">
        <v>5</v>
      </c>
      <c r="B87" s="80">
        <v>45827</v>
      </c>
      <c r="C87" s="86">
        <v>3</v>
      </c>
      <c r="D87" s="86">
        <v>7</v>
      </c>
      <c r="E87" s="86">
        <v>2</v>
      </c>
      <c r="F87" s="86">
        <v>6</v>
      </c>
      <c r="G87" s="86">
        <v>10</v>
      </c>
      <c r="H87" s="86">
        <v>8</v>
      </c>
      <c r="I87" s="86">
        <v>4</v>
      </c>
      <c r="J87" s="86">
        <v>1</v>
      </c>
      <c r="K87" s="86">
        <v>9</v>
      </c>
      <c r="L87" s="86">
        <v>5</v>
      </c>
      <c r="N87" s="37" t="s">
        <v>75</v>
      </c>
      <c r="O87" s="38">
        <f>VLOOKUP($N87,'[1]2025 Sign Ups'!$B$2:$E$126,4,FALSE)</f>
        <v>4</v>
      </c>
      <c r="P87" s="39">
        <v>6</v>
      </c>
      <c r="Q87" s="39">
        <v>6</v>
      </c>
      <c r="R87" s="39">
        <v>6</v>
      </c>
      <c r="S87" s="39">
        <v>5</v>
      </c>
      <c r="T87" s="39">
        <v>6</v>
      </c>
      <c r="U87" s="39">
        <v>7</v>
      </c>
      <c r="V87" s="39">
        <v>5</v>
      </c>
      <c r="W87" s="39">
        <v>5</v>
      </c>
      <c r="X87" s="39">
        <v>7</v>
      </c>
      <c r="Y87" s="40">
        <f>IF(P87&gt;1,SUM(P87:X87),"")</f>
        <v>53</v>
      </c>
      <c r="Z87" s="40">
        <f>IF(AB87="TBD","TBD",ROUND(AB87,0))</f>
        <v>14</v>
      </c>
      <c r="AA87" s="40">
        <f>IF(P87&gt;0,SUM(Y87-Z87)," ")</f>
        <v>39</v>
      </c>
      <c r="AB87" s="108">
        <v>13.82222222222223</v>
      </c>
      <c r="AC87" s="108">
        <v>14.766666666666673</v>
      </c>
    </row>
    <row r="88" spans="1:29" ht="15.75" x14ac:dyDescent="0.25">
      <c r="A88" s="86">
        <v>6</v>
      </c>
      <c r="B88" s="80">
        <v>45834</v>
      </c>
      <c r="C88" s="86">
        <v>4</v>
      </c>
      <c r="D88" s="86">
        <v>8</v>
      </c>
      <c r="E88" s="86">
        <v>3</v>
      </c>
      <c r="F88" s="86">
        <v>7</v>
      </c>
      <c r="G88" s="86">
        <v>2</v>
      </c>
      <c r="H88" s="86">
        <v>1</v>
      </c>
      <c r="I88" s="86">
        <v>9</v>
      </c>
      <c r="J88" s="86">
        <v>5</v>
      </c>
      <c r="K88" s="86">
        <v>10</v>
      </c>
      <c r="L88" s="86">
        <v>6</v>
      </c>
      <c r="N88" s="37" t="s">
        <v>127</v>
      </c>
      <c r="O88" s="38">
        <f>VLOOKUP($N88,'[1]2025 Sign Ups'!$B$2:$E$126,4,FALSE)</f>
        <v>2</v>
      </c>
      <c r="P88" s="39">
        <v>5</v>
      </c>
      <c r="Q88" s="39">
        <v>7</v>
      </c>
      <c r="R88" s="39">
        <v>5</v>
      </c>
      <c r="S88" s="39">
        <v>3</v>
      </c>
      <c r="T88" s="39">
        <v>7</v>
      </c>
      <c r="U88" s="39">
        <v>6</v>
      </c>
      <c r="V88" s="39">
        <v>6</v>
      </c>
      <c r="W88" s="39">
        <v>3</v>
      </c>
      <c r="X88" s="39">
        <v>6</v>
      </c>
      <c r="Y88" s="40">
        <f>IF(P88&gt;1,SUM(P88:X88),"")</f>
        <v>48</v>
      </c>
      <c r="Z88" s="40">
        <f>IF(AB88="TBD","TBD",ROUND(AB88,0))</f>
        <v>9</v>
      </c>
      <c r="AA88" s="40">
        <f>IF(P88&gt;0,SUM(Y88-Z88)," ")</f>
        <v>39</v>
      </c>
      <c r="AB88" s="108">
        <v>9.3999999999999986</v>
      </c>
      <c r="AC88" s="108">
        <v>10.466666666666669</v>
      </c>
    </row>
    <row r="89" spans="1:29" ht="15.75" x14ac:dyDescent="0.25">
      <c r="A89" s="86">
        <v>7</v>
      </c>
      <c r="B89" s="80">
        <v>45841</v>
      </c>
      <c r="C89" s="86">
        <v>1</v>
      </c>
      <c r="D89" s="86">
        <v>9</v>
      </c>
      <c r="E89" s="86">
        <v>4</v>
      </c>
      <c r="F89" s="86">
        <v>8</v>
      </c>
      <c r="G89" s="86">
        <v>3</v>
      </c>
      <c r="H89" s="86">
        <v>10</v>
      </c>
      <c r="I89" s="86">
        <v>5</v>
      </c>
      <c r="J89" s="86">
        <v>6</v>
      </c>
      <c r="K89" s="86">
        <v>2</v>
      </c>
      <c r="L89" s="86">
        <v>7</v>
      </c>
      <c r="N89" s="37" t="s">
        <v>45</v>
      </c>
      <c r="O89" s="38">
        <f>VLOOKUP($N89,'[1]2025 Sign Ups'!$B$2:$E$126,4,FALSE)</f>
        <v>1</v>
      </c>
      <c r="P89" s="39">
        <v>7</v>
      </c>
      <c r="Q89" s="39">
        <v>5</v>
      </c>
      <c r="R89" s="39">
        <v>6</v>
      </c>
      <c r="S89" s="39">
        <v>6</v>
      </c>
      <c r="T89" s="39">
        <v>6</v>
      </c>
      <c r="U89" s="39">
        <v>6</v>
      </c>
      <c r="V89" s="39">
        <v>7</v>
      </c>
      <c r="W89" s="39">
        <v>6</v>
      </c>
      <c r="X89" s="39">
        <v>7</v>
      </c>
      <c r="Y89" s="40">
        <f>IF(P89&gt;1,SUM(P89:X89),"")</f>
        <v>56</v>
      </c>
      <c r="Z89" s="40">
        <f>IF(AB89="TBD","TBD",ROUND(AB89,0))</f>
        <v>16</v>
      </c>
      <c r="AA89" s="40">
        <f>IF(P89&gt;0,SUM(Y89-Z89)," ")</f>
        <v>40</v>
      </c>
      <c r="AB89" s="108">
        <v>16.48</v>
      </c>
      <c r="AC89" s="108">
        <v>16.600000000000001</v>
      </c>
    </row>
    <row r="90" spans="1:29" ht="18.75" customHeight="1" x14ac:dyDescent="0.25">
      <c r="A90" s="86">
        <v>8</v>
      </c>
      <c r="B90" s="80">
        <v>45848</v>
      </c>
      <c r="C90" s="87">
        <v>6</v>
      </c>
      <c r="D90" s="86">
        <v>1</v>
      </c>
      <c r="E90" s="86">
        <v>5</v>
      </c>
      <c r="F90" s="87">
        <v>9</v>
      </c>
      <c r="G90" s="87">
        <v>4</v>
      </c>
      <c r="H90" s="86">
        <v>2</v>
      </c>
      <c r="I90" s="86">
        <v>10</v>
      </c>
      <c r="J90" s="86">
        <v>7</v>
      </c>
      <c r="K90" s="86">
        <v>3</v>
      </c>
      <c r="L90" s="87">
        <v>8</v>
      </c>
      <c r="N90" s="37" t="s">
        <v>101</v>
      </c>
      <c r="O90" s="38">
        <f>VLOOKUP($N90,'[1]2025 Sign Ups'!$B$2:$E$126,4,FALSE)</f>
        <v>5</v>
      </c>
      <c r="P90" s="39">
        <v>5</v>
      </c>
      <c r="Q90" s="39">
        <v>4</v>
      </c>
      <c r="R90" s="39">
        <v>5</v>
      </c>
      <c r="S90" s="39">
        <v>3</v>
      </c>
      <c r="T90" s="39">
        <v>4</v>
      </c>
      <c r="U90" s="39">
        <v>5</v>
      </c>
      <c r="V90" s="39">
        <v>5</v>
      </c>
      <c r="W90" s="39">
        <v>5</v>
      </c>
      <c r="X90" s="39">
        <v>4</v>
      </c>
      <c r="Y90" s="40">
        <f>IF(P90&gt;1,SUM(P90:X90),"")</f>
        <v>40</v>
      </c>
      <c r="Z90" s="40">
        <f>IF(AB90="TBD","TBD",ROUND(AB90,0))</f>
        <v>4</v>
      </c>
      <c r="AA90" s="40">
        <f>IF(P90&gt;0,SUM(Y90-Z90)," ")</f>
        <v>36</v>
      </c>
      <c r="AB90" s="108">
        <v>4.0444444444444372</v>
      </c>
      <c r="AC90" s="108">
        <v>4.18333333333333</v>
      </c>
    </row>
    <row r="91" spans="1:29" ht="18.75" customHeight="1" x14ac:dyDescent="0.25">
      <c r="A91" s="86">
        <v>9</v>
      </c>
      <c r="B91" s="80">
        <v>45855</v>
      </c>
      <c r="C91" s="86">
        <v>7</v>
      </c>
      <c r="D91" s="86">
        <v>2</v>
      </c>
      <c r="E91" s="86">
        <v>1</v>
      </c>
      <c r="F91" s="86">
        <v>10</v>
      </c>
      <c r="G91" s="86">
        <v>5</v>
      </c>
      <c r="H91" s="86">
        <v>3</v>
      </c>
      <c r="I91" s="86">
        <v>6</v>
      </c>
      <c r="J91" s="86">
        <v>8</v>
      </c>
      <c r="K91" s="86">
        <v>4</v>
      </c>
      <c r="L91" s="86">
        <v>9</v>
      </c>
      <c r="N91" s="37" t="s">
        <v>51</v>
      </c>
      <c r="O91" s="38">
        <f>VLOOKUP($N91,'[1]2025 Sign Ups'!$B$2:$E$126,4,FALSE)</f>
        <v>1</v>
      </c>
      <c r="P91" s="39">
        <v>5</v>
      </c>
      <c r="Q91" s="39">
        <v>4</v>
      </c>
      <c r="R91" s="39">
        <v>5</v>
      </c>
      <c r="S91" s="39">
        <v>4</v>
      </c>
      <c r="T91" s="39">
        <v>4</v>
      </c>
      <c r="U91" s="39">
        <v>5</v>
      </c>
      <c r="V91" s="39">
        <v>7</v>
      </c>
      <c r="W91" s="39">
        <v>4</v>
      </c>
      <c r="X91" s="39">
        <v>6</v>
      </c>
      <c r="Y91" s="40">
        <f>IF(P91&gt;1,SUM(P91:X91),"")</f>
        <v>44</v>
      </c>
      <c r="Z91" s="40">
        <f>IF(AB91="TBD","TBD",ROUND(AB91,0))</f>
        <v>0</v>
      </c>
      <c r="AA91" s="40">
        <f>IF(P91&gt;0,SUM(Y91-Z91)," ")</f>
        <v>44</v>
      </c>
      <c r="AB91" s="108">
        <v>-0.39999999999999858</v>
      </c>
      <c r="AC91" s="108">
        <v>1.8500000000000014</v>
      </c>
    </row>
    <row r="92" spans="1:29" ht="18.75" customHeight="1" x14ac:dyDescent="0.25">
      <c r="A92" s="86">
        <v>10</v>
      </c>
      <c r="B92" s="80">
        <v>45862</v>
      </c>
      <c r="C92" s="88" t="s">
        <v>155</v>
      </c>
      <c r="D92" s="89"/>
      <c r="E92" s="89"/>
      <c r="F92" s="89"/>
      <c r="G92" s="89"/>
      <c r="H92" s="89"/>
      <c r="I92" s="89"/>
      <c r="J92" s="89"/>
      <c r="K92" s="89"/>
      <c r="L92" s="90"/>
      <c r="N92" s="37" t="s">
        <v>128</v>
      </c>
      <c r="O92" s="38">
        <f>VLOOKUP($N92,'[1]2025 Sign Ups'!$B$2:$E$126,4,FALSE)</f>
        <v>3</v>
      </c>
      <c r="P92" s="39">
        <v>6</v>
      </c>
      <c r="Q92" s="39">
        <v>5</v>
      </c>
      <c r="R92" s="39">
        <v>6</v>
      </c>
      <c r="S92" s="39">
        <v>5</v>
      </c>
      <c r="T92" s="39">
        <v>5</v>
      </c>
      <c r="U92" s="39">
        <v>7</v>
      </c>
      <c r="V92" s="39">
        <v>5</v>
      </c>
      <c r="W92" s="39">
        <v>5</v>
      </c>
      <c r="X92" s="39">
        <v>6</v>
      </c>
      <c r="Y92" s="40">
        <f>IF(P92&gt;1,SUM(P92:X92),"")</f>
        <v>50</v>
      </c>
      <c r="Z92" s="40">
        <f>IF(AB92="TBD","TBD",ROUND(AB92,0))</f>
        <v>10</v>
      </c>
      <c r="AA92" s="40">
        <f>IF(P92&gt;0,SUM(Y92-Z92)," ")</f>
        <v>40</v>
      </c>
      <c r="AB92" s="108">
        <v>10.220000000000001</v>
      </c>
      <c r="AC92" s="108">
        <v>11.100000000000001</v>
      </c>
    </row>
    <row r="93" spans="1:29" ht="18.75" customHeight="1" x14ac:dyDescent="0.25">
      <c r="A93" s="86">
        <v>11</v>
      </c>
      <c r="B93" s="80">
        <v>45869</v>
      </c>
      <c r="C93" s="88" t="s">
        <v>156</v>
      </c>
      <c r="D93" s="89"/>
      <c r="E93" s="89"/>
      <c r="F93" s="89"/>
      <c r="G93" s="89"/>
      <c r="H93" s="89"/>
      <c r="I93" s="89"/>
      <c r="J93" s="89"/>
      <c r="K93" s="89"/>
      <c r="L93" s="90"/>
      <c r="N93" s="37" t="s">
        <v>37</v>
      </c>
      <c r="O93" s="38">
        <f>VLOOKUP($N93,'[1]2025 Sign Ups'!$B$2:$E$126,4,FALSE)</f>
        <v>7</v>
      </c>
      <c r="P93" s="39">
        <v>5</v>
      </c>
      <c r="Q93" s="39">
        <v>5</v>
      </c>
      <c r="R93" s="39">
        <v>5</v>
      </c>
      <c r="S93" s="39">
        <v>4</v>
      </c>
      <c r="T93" s="39">
        <v>3</v>
      </c>
      <c r="U93" s="39">
        <v>5</v>
      </c>
      <c r="V93" s="39">
        <v>5</v>
      </c>
      <c r="W93" s="39">
        <v>4</v>
      </c>
      <c r="X93" s="39">
        <v>5</v>
      </c>
      <c r="Y93" s="40">
        <f>IF(P93&gt;1,SUM(P93:X93),"")</f>
        <v>41</v>
      </c>
      <c r="Z93" s="40">
        <f>IF(AB93="TBD","TBD",ROUND(AB93,0))</f>
        <v>6</v>
      </c>
      <c r="AA93" s="40">
        <f>IF(P93&gt;0,SUM(Y93-Z93)," ")</f>
        <v>35</v>
      </c>
      <c r="AB93" s="108">
        <v>6.1555555555555586</v>
      </c>
      <c r="AC93" s="108">
        <v>6.0166666666666728</v>
      </c>
    </row>
    <row r="94" spans="1:29" ht="18.75" customHeight="1" x14ac:dyDescent="0.25">
      <c r="A94" s="86">
        <v>12</v>
      </c>
      <c r="B94" s="80">
        <v>45876</v>
      </c>
      <c r="C94" s="91" t="s">
        <v>157</v>
      </c>
      <c r="D94" s="89"/>
      <c r="E94" s="89"/>
      <c r="F94" s="89"/>
      <c r="G94" s="89"/>
      <c r="H94" s="89"/>
      <c r="I94" s="89"/>
      <c r="J94" s="89"/>
      <c r="K94" s="89"/>
      <c r="L94" s="90"/>
      <c r="N94" s="37" t="s">
        <v>111</v>
      </c>
      <c r="O94" s="38">
        <f>VLOOKUP($N94,'[1]2025 Sign Ups'!$B$2:$E$126,4,FALSE)</f>
        <v>9</v>
      </c>
      <c r="P94" s="39"/>
      <c r="Q94" s="39"/>
      <c r="R94" s="39"/>
      <c r="S94" s="39"/>
      <c r="T94" s="39"/>
      <c r="U94" s="39"/>
      <c r="V94" s="39"/>
      <c r="W94" s="39"/>
      <c r="X94" s="39"/>
      <c r="Y94" s="40" t="str">
        <f>IF(P94&gt;1,SUM(P94:X94),"")</f>
        <v/>
      </c>
      <c r="Z94" s="40">
        <f>IF(AB94="TBD","TBD",ROUND(AB94,0))</f>
        <v>6</v>
      </c>
      <c r="AA94" s="40" t="str">
        <f>IF(P94&gt;0,SUM(Y94-Z94)," ")</f>
        <v xml:space="preserve"> </v>
      </c>
      <c r="AB94" s="108">
        <v>5.7999999999999972</v>
      </c>
      <c r="AC94" s="108">
        <v>5.7999999999999972</v>
      </c>
    </row>
    <row r="95" spans="1:29" ht="18.75" customHeight="1" x14ac:dyDescent="0.25">
      <c r="N95" s="37" t="s">
        <v>78</v>
      </c>
      <c r="O95" s="38">
        <f>VLOOKUP($N95,'[1]2025 Sign Ups'!$B$2:$E$126,4,FALSE)</f>
        <v>10</v>
      </c>
      <c r="P95" s="39">
        <v>6</v>
      </c>
      <c r="Q95" s="39">
        <v>5</v>
      </c>
      <c r="R95" s="39">
        <v>5</v>
      </c>
      <c r="S95" s="39">
        <v>2</v>
      </c>
      <c r="T95" s="39">
        <v>4</v>
      </c>
      <c r="U95" s="39">
        <v>5</v>
      </c>
      <c r="V95" s="39">
        <v>4</v>
      </c>
      <c r="W95" s="39">
        <v>3</v>
      </c>
      <c r="X95" s="39">
        <v>6</v>
      </c>
      <c r="Y95" s="40">
        <f>IF(P95&gt;1,SUM(P95:X95),"")</f>
        <v>40</v>
      </c>
      <c r="Z95" s="40">
        <f>IF(AB95="TBD","TBD",ROUND(AB95,0))</f>
        <v>3</v>
      </c>
      <c r="AA95" s="40">
        <f>IF(P95&gt;0,SUM(Y95-Z95)," ")</f>
        <v>37</v>
      </c>
      <c r="AB95" s="108">
        <v>2.7600000000000007</v>
      </c>
      <c r="AC95" s="108" t="s">
        <v>205</v>
      </c>
    </row>
    <row r="96" spans="1:29" ht="18.75" customHeight="1" x14ac:dyDescent="0.25">
      <c r="N96" s="37" t="s">
        <v>145</v>
      </c>
      <c r="O96" s="38">
        <f>VLOOKUP($N96,'[1]2025 Sign Ups'!$B$2:$E$126,4,FALSE)</f>
        <v>9</v>
      </c>
      <c r="P96" s="39">
        <v>5</v>
      </c>
      <c r="Q96" s="39">
        <v>5</v>
      </c>
      <c r="R96" s="39">
        <v>7</v>
      </c>
      <c r="S96" s="39">
        <v>4</v>
      </c>
      <c r="T96" s="39">
        <v>5</v>
      </c>
      <c r="U96" s="39">
        <v>4</v>
      </c>
      <c r="V96" s="39">
        <v>7</v>
      </c>
      <c r="W96" s="39">
        <v>3</v>
      </c>
      <c r="X96" s="39">
        <v>5</v>
      </c>
      <c r="Y96" s="40">
        <f>IF(P96&gt;1,SUM(P96:X96),"")</f>
        <v>45</v>
      </c>
      <c r="Z96" s="40">
        <f>IF(AB96="TBD","TBD",ROUND(AB96,0))</f>
        <v>6</v>
      </c>
      <c r="AA96" s="40">
        <f>IF(P96&gt;0,SUM(Y96-Z96)," ")</f>
        <v>39</v>
      </c>
      <c r="AB96" s="108">
        <v>5.7600000000000007</v>
      </c>
      <c r="AC96" s="108">
        <v>8.1000000000000014</v>
      </c>
    </row>
    <row r="97" spans="2:29" ht="18.75" customHeight="1" x14ac:dyDescent="0.25">
      <c r="N97" s="37" t="s">
        <v>71</v>
      </c>
      <c r="O97" s="38">
        <f>VLOOKUP($N97,'[1]2025 Sign Ups'!$B$2:$E$126,4,FALSE)</f>
        <v>10</v>
      </c>
      <c r="P97" s="39">
        <v>6</v>
      </c>
      <c r="Q97" s="39">
        <v>4</v>
      </c>
      <c r="R97" s="39">
        <v>7</v>
      </c>
      <c r="S97" s="39">
        <v>3</v>
      </c>
      <c r="T97" s="39">
        <v>7</v>
      </c>
      <c r="U97" s="39">
        <v>7</v>
      </c>
      <c r="V97" s="39">
        <v>7</v>
      </c>
      <c r="W97" s="39">
        <v>4</v>
      </c>
      <c r="X97" s="39">
        <v>7</v>
      </c>
      <c r="Y97" s="40">
        <f>IF(P97&gt;1,SUM(P97:X97),"")</f>
        <v>52</v>
      </c>
      <c r="Z97" s="40">
        <f>IF(AB97="TBD","TBD",ROUND(AB97,0))</f>
        <v>18</v>
      </c>
      <c r="AA97" s="40">
        <f>IF(P97&gt;0,SUM(Y97-Z97)," ")</f>
        <v>34</v>
      </c>
      <c r="AB97" s="108">
        <v>17.82222222222223</v>
      </c>
      <c r="AC97" s="108">
        <v>17.516666666666673</v>
      </c>
    </row>
    <row r="98" spans="2:29" ht="18.75" customHeight="1" x14ac:dyDescent="0.25">
      <c r="N98" s="37" t="s">
        <v>48</v>
      </c>
      <c r="O98" s="38">
        <f>VLOOKUP($N98,'[1]2025 Sign Ups'!$B$2:$E$126,4,FALSE)</f>
        <v>1</v>
      </c>
      <c r="P98" s="39">
        <v>5</v>
      </c>
      <c r="Q98" s="39">
        <v>5</v>
      </c>
      <c r="R98" s="39">
        <v>6</v>
      </c>
      <c r="S98" s="39">
        <v>3</v>
      </c>
      <c r="T98" s="39">
        <v>4</v>
      </c>
      <c r="U98" s="39">
        <v>6</v>
      </c>
      <c r="V98" s="39">
        <v>5</v>
      </c>
      <c r="W98" s="39">
        <v>5</v>
      </c>
      <c r="X98" s="39">
        <v>8</v>
      </c>
      <c r="Y98" s="40">
        <f>IF(P98&gt;1,SUM(P98:X98),"")</f>
        <v>47</v>
      </c>
      <c r="Z98" s="40">
        <f>IF(AB98="TBD","TBD",ROUND(AB98,0))</f>
        <v>5</v>
      </c>
      <c r="AA98" s="40">
        <f>IF(P98&gt;0,SUM(Y98-Z98)," ")</f>
        <v>42</v>
      </c>
      <c r="AB98" s="108">
        <v>5</v>
      </c>
      <c r="AC98" s="108">
        <v>7.2000000000000028</v>
      </c>
    </row>
    <row r="99" spans="2:29" ht="18.75" customHeight="1" x14ac:dyDescent="0.25">
      <c r="N99" s="37" t="s">
        <v>76</v>
      </c>
      <c r="O99" s="38">
        <f>VLOOKUP($N99,'[1]2025 Sign Ups'!$B$2:$E$126,4,FALSE)</f>
        <v>10</v>
      </c>
      <c r="P99" s="39">
        <v>5</v>
      </c>
      <c r="Q99" s="39">
        <v>6</v>
      </c>
      <c r="R99" s="39">
        <v>5</v>
      </c>
      <c r="S99" s="39">
        <v>3</v>
      </c>
      <c r="T99" s="39">
        <v>4</v>
      </c>
      <c r="U99" s="39">
        <v>4</v>
      </c>
      <c r="V99" s="39">
        <v>4</v>
      </c>
      <c r="W99" s="39">
        <v>3</v>
      </c>
      <c r="X99" s="39">
        <v>6</v>
      </c>
      <c r="Y99" s="40">
        <f>IF(P99&gt;1,SUM(P99:X99),"")</f>
        <v>40</v>
      </c>
      <c r="Z99" s="40">
        <f>IF(AB99="TBD","TBD",ROUND(AB99,0))</f>
        <v>3</v>
      </c>
      <c r="AA99" s="40">
        <f>IF(P99&gt;0,SUM(Y99-Z99)," ")</f>
        <v>37</v>
      </c>
      <c r="AB99" s="108">
        <v>3.2666666666666657</v>
      </c>
      <c r="AC99" s="108">
        <v>3.7111111111111086</v>
      </c>
    </row>
    <row r="100" spans="2:29" ht="18.75" customHeight="1" x14ac:dyDescent="0.25">
      <c r="N100" s="37" t="s">
        <v>57</v>
      </c>
      <c r="O100" s="38">
        <f>VLOOKUP($N100,'[1]2025 Sign Ups'!$B$2:$E$126,4,FALSE)</f>
        <v>1</v>
      </c>
      <c r="P100" s="39"/>
      <c r="Q100" s="39"/>
      <c r="R100" s="39"/>
      <c r="S100" s="39"/>
      <c r="T100" s="39"/>
      <c r="U100" s="39"/>
      <c r="V100" s="39"/>
      <c r="W100" s="39"/>
      <c r="X100" s="39"/>
      <c r="Y100" s="40" t="str">
        <f>IF(P100&gt;1,SUM(P100:X100),"")</f>
        <v/>
      </c>
      <c r="Z100" s="40">
        <f>IF(AB100="TBD","TBD",ROUND(AB100,0))</f>
        <v>14</v>
      </c>
      <c r="AA100" s="40" t="str">
        <f>IF(P100&gt;0,SUM(Y100-Z100)," ")</f>
        <v xml:space="preserve"> </v>
      </c>
      <c r="AB100" s="108">
        <v>13.600000000000001</v>
      </c>
      <c r="AC100" s="108">
        <v>13.600000000000001</v>
      </c>
    </row>
    <row r="101" spans="2:29" ht="18.75" customHeight="1" x14ac:dyDescent="0.25">
      <c r="N101" s="37" t="s">
        <v>147</v>
      </c>
      <c r="O101" s="38">
        <f>VLOOKUP($N101,'[1]2025 Sign Ups'!$B$2:$E$126,4,FALSE)</f>
        <v>8</v>
      </c>
      <c r="P101" s="39">
        <v>7</v>
      </c>
      <c r="Q101" s="39">
        <v>7</v>
      </c>
      <c r="R101" s="39">
        <v>7</v>
      </c>
      <c r="S101" s="39">
        <v>4</v>
      </c>
      <c r="T101" s="39">
        <v>6</v>
      </c>
      <c r="U101" s="39">
        <v>6</v>
      </c>
      <c r="V101" s="39">
        <v>6</v>
      </c>
      <c r="W101" s="39">
        <v>4</v>
      </c>
      <c r="X101" s="39">
        <v>6</v>
      </c>
      <c r="Y101" s="40">
        <f>IF(P101&gt;1,SUM(P101:X101),"")</f>
        <v>53</v>
      </c>
      <c r="Z101" s="40">
        <f>IF(AB101="TBD","TBD",ROUND(AB101,0))</f>
        <v>11</v>
      </c>
      <c r="AA101" s="40">
        <f>IF(P101&gt;0,SUM(Y101-Z101)," ")</f>
        <v>42</v>
      </c>
      <c r="AB101" s="108">
        <v>11.266666666666666</v>
      </c>
      <c r="AC101" s="108">
        <v>13.377777777777773</v>
      </c>
    </row>
    <row r="102" spans="2:29" ht="18.75" customHeight="1" x14ac:dyDescent="0.25">
      <c r="N102" s="37" t="s">
        <v>144</v>
      </c>
      <c r="O102" s="38">
        <f>VLOOKUP($N102,'[1]2025 Sign Ups'!$B$2:$E$126,4,FALSE)</f>
        <v>6</v>
      </c>
      <c r="P102" s="39">
        <v>4</v>
      </c>
      <c r="Q102" s="39">
        <v>5</v>
      </c>
      <c r="R102" s="39">
        <v>5</v>
      </c>
      <c r="S102" s="39">
        <v>4</v>
      </c>
      <c r="T102" s="39">
        <v>3</v>
      </c>
      <c r="U102" s="39">
        <v>5</v>
      </c>
      <c r="V102" s="39">
        <v>5</v>
      </c>
      <c r="W102" s="39">
        <v>3</v>
      </c>
      <c r="X102" s="39">
        <v>5</v>
      </c>
      <c r="Y102" s="40">
        <f>IF(P102&gt;1,SUM(P102:X102),"")</f>
        <v>39</v>
      </c>
      <c r="Z102" s="40">
        <f>IF(AB102="TBD","TBD",ROUND(AB102,0))</f>
        <v>2</v>
      </c>
      <c r="AA102" s="40">
        <f>IF(P102&gt;0,SUM(Y102-Z102)," ")</f>
        <v>37</v>
      </c>
      <c r="AB102" s="108">
        <v>2.1600000000000006</v>
      </c>
      <c r="AC102" s="108">
        <v>5.1000000000000014</v>
      </c>
    </row>
    <row r="103" spans="2:29" ht="18.75" customHeight="1" x14ac:dyDescent="0.25">
      <c r="N103" s="37" t="s">
        <v>149</v>
      </c>
      <c r="O103" s="38">
        <f>VLOOKUP($N103,'[1]2025 Sign Ups'!$B$2:$E$126,4,FALSE)</f>
        <v>6</v>
      </c>
      <c r="P103" s="39"/>
      <c r="Q103" s="39"/>
      <c r="R103" s="39"/>
      <c r="S103" s="39"/>
      <c r="T103" s="39"/>
      <c r="U103" s="39"/>
      <c r="V103" s="39"/>
      <c r="W103" s="39"/>
      <c r="X103" s="39"/>
      <c r="Y103" s="40" t="str">
        <f>IF(P103&gt;1,SUM(P103:X103),"")</f>
        <v/>
      </c>
      <c r="Z103" s="40">
        <f>IF(AB103="TBD","TBD",ROUND(AB103,0))</f>
        <v>7</v>
      </c>
      <c r="AA103" s="40" t="str">
        <f>IF(P103&gt;0,SUM(Y103-Z103)," ")</f>
        <v xml:space="preserve"> </v>
      </c>
      <c r="AB103" s="108">
        <v>7.2666666666666657</v>
      </c>
      <c r="AC103" s="108">
        <v>7.2666666666666657</v>
      </c>
    </row>
    <row r="104" spans="2:29" ht="18.75" customHeight="1" x14ac:dyDescent="0.25">
      <c r="N104" s="37" t="s">
        <v>86</v>
      </c>
      <c r="O104" s="38">
        <f>VLOOKUP($N104,'[1]2025 Sign Ups'!$B$2:$E$126,4,FALSE)</f>
        <v>4</v>
      </c>
      <c r="P104" s="39"/>
      <c r="Q104" s="39"/>
      <c r="R104" s="39"/>
      <c r="S104" s="39"/>
      <c r="T104" s="39"/>
      <c r="U104" s="39"/>
      <c r="V104" s="39"/>
      <c r="W104" s="39"/>
      <c r="X104" s="39"/>
      <c r="Y104" s="40" t="str">
        <f>IF(P104&gt;1,SUM(P104:X104),"")</f>
        <v/>
      </c>
      <c r="Z104" s="40" t="str">
        <f>IF(AB104="TBD","TBD",ROUND(AB104,0))</f>
        <v>TBD</v>
      </c>
      <c r="AA104" s="40" t="str">
        <f>IF(P104&gt;0,SUM(Y104-Z104)," ")</f>
        <v xml:space="preserve"> </v>
      </c>
      <c r="AB104" s="41" t="s">
        <v>205</v>
      </c>
      <c r="AC104" s="41" t="s">
        <v>205</v>
      </c>
    </row>
    <row r="105" spans="2:29" ht="18.75" customHeight="1" x14ac:dyDescent="0.25">
      <c r="N105" s="92"/>
      <c r="O105" s="66"/>
      <c r="P105" s="39"/>
      <c r="Q105" s="39"/>
      <c r="R105" s="39"/>
      <c r="S105" s="39"/>
      <c r="T105" s="39"/>
      <c r="U105" s="39"/>
      <c r="V105" s="39"/>
      <c r="W105" s="39"/>
      <c r="X105" s="39"/>
      <c r="Y105" s="40"/>
      <c r="Z105" s="40"/>
      <c r="AA105" s="40"/>
      <c r="AB105" s="41"/>
    </row>
    <row r="106" spans="2:29" ht="15.75" x14ac:dyDescent="0.25">
      <c r="N106" s="93"/>
      <c r="O106" s="66"/>
      <c r="P106" s="39"/>
      <c r="Q106" s="39"/>
      <c r="R106" s="39"/>
      <c r="S106" s="39"/>
      <c r="T106" s="39"/>
      <c r="U106" s="39"/>
      <c r="V106" s="39"/>
      <c r="W106" s="39"/>
      <c r="X106" s="39"/>
      <c r="Y106" s="94" t="s">
        <v>158</v>
      </c>
      <c r="Z106" s="94" t="s">
        <v>159</v>
      </c>
      <c r="AA106" s="94" t="s">
        <v>160</v>
      </c>
      <c r="AB106" s="41"/>
    </row>
    <row r="107" spans="2:29" ht="15.75" x14ac:dyDescent="0.25">
      <c r="N107" s="12"/>
      <c r="O107" s="95"/>
      <c r="P107" s="96" t="s">
        <v>4</v>
      </c>
      <c r="Q107" s="97" t="s">
        <v>5</v>
      </c>
      <c r="R107" s="97" t="s">
        <v>6</v>
      </c>
      <c r="S107" s="97" t="s">
        <v>7</v>
      </c>
      <c r="T107" s="97" t="s">
        <v>8</v>
      </c>
      <c r="U107" s="98" t="s">
        <v>9</v>
      </c>
      <c r="V107" s="98" t="s">
        <v>10</v>
      </c>
      <c r="W107" s="97" t="s">
        <v>11</v>
      </c>
      <c r="X107" s="98" t="s">
        <v>12</v>
      </c>
      <c r="Y107" s="99" t="s">
        <v>161</v>
      </c>
      <c r="Z107" s="99" t="s">
        <v>161</v>
      </c>
      <c r="AA107" s="99" t="s">
        <v>161</v>
      </c>
      <c r="AB107" s="12"/>
      <c r="AC107" s="12"/>
    </row>
    <row r="108" spans="2:29" ht="15.75" x14ac:dyDescent="0.25">
      <c r="N108" s="25" t="s">
        <v>162</v>
      </c>
      <c r="O108" s="100"/>
      <c r="P108" s="100">
        <f>AVERAGE(P4:P105)</f>
        <v>5.2368421052631575</v>
      </c>
      <c r="Q108" s="100">
        <f>AVERAGE(Q4:Q105)</f>
        <v>4.9342105263157894</v>
      </c>
      <c r="R108" s="100">
        <f>AVERAGE(R4:R105)</f>
        <v>5.3947368421052628</v>
      </c>
      <c r="S108" s="100">
        <f>AVERAGE(S4:S105)</f>
        <v>3.8157894736842106</v>
      </c>
      <c r="T108" s="100">
        <f>AVERAGE(T4:T105)</f>
        <v>4.8289473684210522</v>
      </c>
      <c r="U108" s="100">
        <f>AVERAGE(U4:U105)</f>
        <v>5.9342105263157894</v>
      </c>
      <c r="V108" s="100">
        <f>AVERAGE(V4:V105)</f>
        <v>5.7763157894736841</v>
      </c>
      <c r="W108" s="100">
        <f>AVERAGE(W4:W105)</f>
        <v>4.2368421052631575</v>
      </c>
      <c r="X108" s="100">
        <f>AVERAGE(X4:X105)</f>
        <v>6.0263157894736841</v>
      </c>
      <c r="Y108" s="101">
        <f>AVERAGE(Y4:Y104)</f>
        <v>46.184210526315788</v>
      </c>
      <c r="Z108" s="101">
        <f>AVERAGE(Z4:Z104)</f>
        <v>8.1145833333333339</v>
      </c>
      <c r="AA108" s="101">
        <f>AVERAGE(AA4:AA104)</f>
        <v>38.10526315789474</v>
      </c>
      <c r="AB108" s="101">
        <f>AVERAGE(AB4:AB104)</f>
        <v>8.1539201388888909</v>
      </c>
      <c r="AC108" s="101">
        <f>AVERAGE(AC4:AC104)</f>
        <v>8.9584790919952226</v>
      </c>
    </row>
    <row r="109" spans="2:29" ht="15.75" x14ac:dyDescent="0.25">
      <c r="N109" s="25" t="s">
        <v>163</v>
      </c>
      <c r="O109" s="100"/>
      <c r="P109" s="100">
        <f>P108-P3</f>
        <v>1.2368421052631575</v>
      </c>
      <c r="Q109" s="100">
        <f>Q108-Q3</f>
        <v>0.93421052631578938</v>
      </c>
      <c r="R109" s="100">
        <f>R108-R3</f>
        <v>1.3947368421052628</v>
      </c>
      <c r="S109" s="100">
        <f>S108-S3</f>
        <v>0.81578947368421062</v>
      </c>
      <c r="T109" s="100">
        <f>T108-T3</f>
        <v>0.82894736842105221</v>
      </c>
      <c r="U109" s="100">
        <f>U108-U3</f>
        <v>0.93421052631578938</v>
      </c>
      <c r="V109" s="102">
        <f>V108-V3</f>
        <v>1.7763157894736841</v>
      </c>
      <c r="W109" s="103">
        <f>W108-W3</f>
        <v>1.2368421052631575</v>
      </c>
      <c r="X109" s="100">
        <f>X108-X3</f>
        <v>1.0263157894736841</v>
      </c>
      <c r="Y109" s="12"/>
      <c r="Z109" s="12"/>
      <c r="AA109" s="12"/>
      <c r="AB109" s="12"/>
      <c r="AC109" s="12"/>
    </row>
    <row r="110" spans="2:29" ht="15.75" x14ac:dyDescent="0.25">
      <c r="N110" s="25" t="s">
        <v>164</v>
      </c>
      <c r="O110" s="100"/>
      <c r="P110" s="17">
        <f t="shared" ref="P110:X110" si="0">COUNTIF(P4:P104,"&lt;4")</f>
        <v>3</v>
      </c>
      <c r="Q110" s="17">
        <f t="shared" si="0"/>
        <v>2</v>
      </c>
      <c r="R110" s="17">
        <f t="shared" si="0"/>
        <v>0</v>
      </c>
      <c r="S110" s="17">
        <f t="shared" si="0"/>
        <v>31</v>
      </c>
      <c r="T110" s="17">
        <f t="shared" si="0"/>
        <v>4</v>
      </c>
      <c r="U110" s="17">
        <f t="shared" si="0"/>
        <v>0</v>
      </c>
      <c r="V110" s="17">
        <f t="shared" si="0"/>
        <v>0</v>
      </c>
      <c r="W110" s="17">
        <f t="shared" si="0"/>
        <v>14</v>
      </c>
      <c r="X110" s="17">
        <f t="shared" si="0"/>
        <v>0</v>
      </c>
      <c r="Y110" s="12"/>
      <c r="Z110" s="12"/>
      <c r="AA110" s="12"/>
      <c r="AB110" s="12"/>
      <c r="AC110" s="12"/>
    </row>
    <row r="111" spans="2:29" ht="15.75" x14ac:dyDescent="0.25">
      <c r="N111" s="25" t="s">
        <v>165</v>
      </c>
      <c r="O111" s="17"/>
      <c r="P111" s="17">
        <f>COUNTIF(P8:P104,"=4")</f>
        <v>10</v>
      </c>
      <c r="Q111" s="17">
        <f>COUNTIF(Q4:Q104,"=4")</f>
        <v>22</v>
      </c>
      <c r="R111" s="17">
        <f>COUNTIF(R4:R104,"=4")</f>
        <v>8</v>
      </c>
      <c r="S111" s="17">
        <f>COUNTIF(S4:S104,"=3")</f>
        <v>30</v>
      </c>
      <c r="T111" s="17">
        <f>COUNTIF(T4:T104,"=4")</f>
        <v>27</v>
      </c>
      <c r="U111" s="17">
        <f>COUNTIF(U4:U104,"=5")</f>
        <v>24</v>
      </c>
      <c r="V111" s="17">
        <f>COUNTIF(V4:V104,"=4")</f>
        <v>8</v>
      </c>
      <c r="W111" s="17">
        <f>COUNTIF(W4:W104,"=3")</f>
        <v>14</v>
      </c>
      <c r="X111" s="17">
        <f>COUNTIF(X4:X104,"=5")</f>
        <v>24</v>
      </c>
      <c r="Y111" s="12"/>
      <c r="Z111" s="12"/>
      <c r="AA111" s="12"/>
      <c r="AB111" s="12"/>
      <c r="AC111" s="12"/>
    </row>
    <row r="112" spans="2:29" ht="15.75" x14ac:dyDescent="0.25">
      <c r="B112" s="92" t="s">
        <v>13</v>
      </c>
      <c r="N112" s="25" t="s">
        <v>166</v>
      </c>
      <c r="O112" s="104"/>
      <c r="P112" s="17">
        <f>COUNTIF(P4:P104,"=5")</f>
        <v>37</v>
      </c>
      <c r="Q112" s="17">
        <f>COUNTIF(Q4:Q104,"=5")</f>
        <v>37</v>
      </c>
      <c r="R112" s="17">
        <f>COUNTIF(R4:R104,"=5")</f>
        <v>37</v>
      </c>
      <c r="S112" s="17">
        <f>COUNTIF(S4:S104,"=4")</f>
        <v>29</v>
      </c>
      <c r="T112" s="17">
        <f>COUNTIF(T4:T104,"=5")</f>
        <v>28</v>
      </c>
      <c r="U112" s="17">
        <f>COUNTIF(U4:U104,"=6")</f>
        <v>26</v>
      </c>
      <c r="V112" s="17">
        <f>COUNTIF(V4:V104,"=5")</f>
        <v>22</v>
      </c>
      <c r="W112" s="17">
        <f>COUNTIF(W4:W104,"=4")</f>
        <v>37</v>
      </c>
      <c r="X112" s="17">
        <f>COUNTIF(X4:X104,"=6")</f>
        <v>28</v>
      </c>
      <c r="Y112" s="12"/>
      <c r="Z112" s="12"/>
      <c r="AA112" s="12"/>
      <c r="AB112" s="12"/>
      <c r="AC112" s="12"/>
    </row>
    <row r="113" spans="10:29" ht="15.75" x14ac:dyDescent="0.25">
      <c r="N113" s="25" t="s">
        <v>167</v>
      </c>
      <c r="O113" s="104"/>
      <c r="P113" s="17">
        <f>COUNTIF(P4:P104,"&gt;5")</f>
        <v>26</v>
      </c>
      <c r="Q113" s="17">
        <f>COUNTIF(Q4:Q104,"&gt;5")</f>
        <v>15</v>
      </c>
      <c r="R113" s="17">
        <f>COUNTIF(R4:R104,"&gt;5")</f>
        <v>31</v>
      </c>
      <c r="S113" s="17">
        <f>COUNTIF(S4:S104,"&gt;4")</f>
        <v>16</v>
      </c>
      <c r="T113" s="17">
        <f>COUNTIF(T4:T104,"&gt;5")</f>
        <v>17</v>
      </c>
      <c r="U113" s="17">
        <f>COUNTIF(U4:U104,"&gt;6")</f>
        <v>22</v>
      </c>
      <c r="V113" s="17">
        <f>COUNTIF(V4:V104,"&gt;5")</f>
        <v>46</v>
      </c>
      <c r="W113" s="17">
        <f>COUNTIF(W4:W104,"&gt;4")</f>
        <v>25</v>
      </c>
      <c r="X113" s="17">
        <f>COUNTIF(X4:X104,"&gt;6")</f>
        <v>22</v>
      </c>
      <c r="Y113" s="12"/>
      <c r="Z113" s="12"/>
      <c r="AA113" s="12"/>
      <c r="AB113" s="12"/>
      <c r="AC113" s="12"/>
    </row>
    <row r="114" spans="10:29" ht="15.75" x14ac:dyDescent="0.25">
      <c r="N114" s="25" t="s">
        <v>168</v>
      </c>
      <c r="O114" s="104"/>
      <c r="P114" s="25">
        <f>SUM(P110:X110)</f>
        <v>54</v>
      </c>
      <c r="Q114" s="105">
        <f>P114/(SUM(P114:P117))</f>
        <v>7.4792243767313013E-2</v>
      </c>
      <c r="R114" s="25"/>
      <c r="S114" s="25"/>
      <c r="T114" s="25"/>
      <c r="U114" s="25"/>
      <c r="V114" s="25"/>
      <c r="W114" s="25"/>
      <c r="X114" s="25"/>
      <c r="Y114" s="12"/>
      <c r="Z114" s="12"/>
      <c r="AA114" s="12"/>
      <c r="AB114" s="12"/>
      <c r="AC114" s="12"/>
    </row>
    <row r="115" spans="10:29" ht="15.75" x14ac:dyDescent="0.25">
      <c r="N115" s="25" t="s">
        <v>169</v>
      </c>
      <c r="O115" s="17"/>
      <c r="P115" s="25">
        <f>SUM(P111:X111)</f>
        <v>167</v>
      </c>
      <c r="Q115" s="105">
        <f>P115/(SUM(P114:P117))</f>
        <v>0.23130193905817176</v>
      </c>
      <c r="R115" s="25"/>
      <c r="S115" s="25"/>
      <c r="T115" s="12"/>
      <c r="U115" s="12"/>
      <c r="V115" s="12"/>
      <c r="W115" s="12"/>
      <c r="X115" s="12"/>
      <c r="Y115" s="12"/>
      <c r="Z115" s="12"/>
      <c r="AA115" s="12"/>
      <c r="AB115" s="12"/>
      <c r="AC115" s="12"/>
    </row>
    <row r="116" spans="10:29" ht="15.75" x14ac:dyDescent="0.25">
      <c r="N116" s="25" t="s">
        <v>170</v>
      </c>
      <c r="O116" s="104"/>
      <c r="P116" s="25">
        <f>SUM(P112:X112)</f>
        <v>281</v>
      </c>
      <c r="Q116" s="105">
        <f>P116/(SUM(P114:P117))</f>
        <v>0.38919667590027701</v>
      </c>
      <c r="R116" s="25"/>
      <c r="S116" s="25"/>
      <c r="T116" s="12"/>
      <c r="U116" s="12"/>
      <c r="V116" s="12"/>
      <c r="W116" s="12"/>
      <c r="X116" s="12"/>
      <c r="Y116" s="12"/>
      <c r="Z116" s="12"/>
      <c r="AA116" s="12"/>
      <c r="AB116" s="12"/>
      <c r="AC116" s="12"/>
    </row>
    <row r="117" spans="10:29" ht="15.75" x14ac:dyDescent="0.25">
      <c r="N117" s="25" t="s">
        <v>171</v>
      </c>
      <c r="O117" s="104"/>
      <c r="P117" s="25">
        <f>SUM(P113:X113)</f>
        <v>220</v>
      </c>
      <c r="Q117" s="105">
        <f>P117/(SUM(P114:P117))</f>
        <v>0.3047091412742382</v>
      </c>
      <c r="R117" s="106">
        <f>SUM(Q114:Q117)</f>
        <v>1</v>
      </c>
      <c r="S117" s="25"/>
      <c r="T117" s="12"/>
      <c r="U117" s="12"/>
      <c r="V117" s="12"/>
      <c r="W117" s="12"/>
      <c r="X117" s="12"/>
      <c r="Y117" s="12"/>
      <c r="Z117" s="12"/>
      <c r="AA117" s="12"/>
      <c r="AB117" s="12"/>
      <c r="AC117" s="12"/>
    </row>
    <row r="118" spans="10:29" ht="15.75" x14ac:dyDescent="0.25">
      <c r="J118" s="9"/>
      <c r="K118" s="9"/>
      <c r="L118" s="9"/>
      <c r="N118" s="25" t="s">
        <v>172</v>
      </c>
      <c r="O118" s="17"/>
      <c r="P118" s="25">
        <f>SUM(P4:X104)</f>
        <v>3510</v>
      </c>
      <c r="Q118" s="25"/>
      <c r="R118" s="25"/>
      <c r="S118" s="25"/>
      <c r="T118" s="12"/>
      <c r="U118" s="12"/>
      <c r="V118" s="12"/>
      <c r="W118" s="12"/>
      <c r="X118" s="12"/>
      <c r="Y118" s="12"/>
      <c r="Z118" s="12"/>
      <c r="AA118" s="12"/>
      <c r="AB118" s="12"/>
      <c r="AC118" s="12"/>
    </row>
    <row r="119" spans="10:29" ht="15.75" x14ac:dyDescent="0.25">
      <c r="J119" s="9"/>
      <c r="K119" s="9"/>
      <c r="L119" s="9"/>
      <c r="N119" s="25" t="s">
        <v>173</v>
      </c>
      <c r="O119" s="104"/>
      <c r="P119" s="25">
        <f>COUNTIF(P4:P104,"&gt;0")</f>
        <v>76</v>
      </c>
      <c r="Q119" s="25"/>
      <c r="R119" s="25"/>
      <c r="S119" s="25"/>
      <c r="T119" s="12"/>
      <c r="U119" s="12"/>
      <c r="V119" s="12"/>
      <c r="W119" s="12"/>
      <c r="X119" s="12"/>
      <c r="Y119" s="12"/>
      <c r="Z119" s="12"/>
      <c r="AA119" s="12"/>
      <c r="AB119" s="12"/>
      <c r="AC119" s="12"/>
    </row>
    <row r="120" spans="10:29" ht="15.75" x14ac:dyDescent="0.25">
      <c r="J120" s="9"/>
      <c r="K120" s="9"/>
      <c r="L120" s="9"/>
      <c r="N120" s="25" t="s">
        <v>174</v>
      </c>
      <c r="O120" s="17"/>
      <c r="P120" s="107">
        <f>P119/C1</f>
        <v>0.75247524752475248</v>
      </c>
      <c r="Q120" s="25"/>
      <c r="R120" s="25"/>
      <c r="S120" s="25"/>
      <c r="T120" s="12"/>
      <c r="U120" s="12"/>
      <c r="V120" s="12"/>
      <c r="W120" s="12"/>
      <c r="X120" s="12"/>
      <c r="Y120" s="12"/>
      <c r="Z120" s="12"/>
      <c r="AA120" s="12"/>
      <c r="AB120" s="12"/>
      <c r="AC120" s="12"/>
    </row>
    <row r="121" spans="10:29" x14ac:dyDescent="0.25">
      <c r="J121" s="9"/>
      <c r="K121" s="9"/>
      <c r="L121" s="9"/>
    </row>
    <row r="122" spans="10:29" x14ac:dyDescent="0.25">
      <c r="J122" s="9"/>
      <c r="K122" s="9"/>
      <c r="L122" s="9"/>
    </row>
    <row r="123" spans="10:29" x14ac:dyDescent="0.25">
      <c r="J123" s="9"/>
      <c r="K123" s="9"/>
      <c r="L123" s="9"/>
    </row>
    <row r="124" spans="10:29" x14ac:dyDescent="0.25">
      <c r="J124" s="9"/>
      <c r="K124" s="9"/>
      <c r="L124" s="9"/>
    </row>
    <row r="125" spans="10:29" x14ac:dyDescent="0.25">
      <c r="J125" s="9"/>
      <c r="K125" s="9"/>
      <c r="L125" s="9"/>
    </row>
    <row r="126" spans="10:29" x14ac:dyDescent="0.25">
      <c r="J126" s="9"/>
      <c r="K126" s="9"/>
      <c r="L126" s="9"/>
    </row>
    <row r="127" spans="10:29" x14ac:dyDescent="0.25">
      <c r="J127" s="9"/>
      <c r="K127" s="9"/>
      <c r="L127" s="9"/>
    </row>
    <row r="128" spans="10:29" x14ac:dyDescent="0.25">
      <c r="J128" s="9"/>
      <c r="K128" s="9"/>
      <c r="L128" s="9"/>
    </row>
    <row r="129" spans="10:12" x14ac:dyDescent="0.25">
      <c r="J129" s="9"/>
      <c r="K129" s="9"/>
      <c r="L129" s="9"/>
    </row>
    <row r="130" spans="10:12" x14ac:dyDescent="0.25">
      <c r="J130" s="9"/>
      <c r="K130" s="9"/>
      <c r="L130" s="9"/>
    </row>
    <row r="131" spans="10:12" x14ac:dyDescent="0.25">
      <c r="J131" s="9"/>
      <c r="K131" s="9"/>
      <c r="L131" s="9"/>
    </row>
    <row r="132" spans="10:12" x14ac:dyDescent="0.25">
      <c r="J132" s="9"/>
      <c r="K132" s="9"/>
      <c r="L132" s="9"/>
    </row>
    <row r="133" spans="10:12" x14ac:dyDescent="0.25">
      <c r="J133" s="9"/>
      <c r="K133" s="9"/>
      <c r="L133" s="9"/>
    </row>
    <row r="134" spans="10:12" x14ac:dyDescent="0.25">
      <c r="J134" s="9"/>
      <c r="K134" s="9"/>
      <c r="L134" s="9"/>
    </row>
    <row r="135" spans="10:12" x14ac:dyDescent="0.25">
      <c r="J135" s="9"/>
      <c r="K135" s="9"/>
      <c r="L135" s="9"/>
    </row>
    <row r="136" spans="10:12" x14ac:dyDescent="0.25">
      <c r="J136" s="9"/>
      <c r="K136" s="9"/>
      <c r="L136" s="9"/>
    </row>
    <row r="137" spans="10:12" x14ac:dyDescent="0.25">
      <c r="J137" s="9"/>
      <c r="K137" s="9"/>
      <c r="L137" s="9"/>
    </row>
    <row r="138" spans="10:12" x14ac:dyDescent="0.25">
      <c r="J138" s="9"/>
      <c r="K138" s="9"/>
      <c r="L138" s="9"/>
    </row>
    <row r="139" spans="10:12" x14ac:dyDescent="0.25">
      <c r="J139" s="9"/>
      <c r="K139" s="9"/>
      <c r="L139" s="9"/>
    </row>
    <row r="140" spans="10:12" x14ac:dyDescent="0.25">
      <c r="J140" s="9"/>
      <c r="K140" s="9"/>
      <c r="L140" s="9"/>
    </row>
    <row r="141" spans="10:12" x14ac:dyDescent="0.25">
      <c r="J141" s="60"/>
      <c r="K141" s="61"/>
      <c r="L141" s="61"/>
    </row>
  </sheetData>
  <sortState xmlns:xlrd2="http://schemas.microsoft.com/office/spreadsheetml/2017/richdata2" ref="N4:AC104">
    <sortCondition ref="N4:N104"/>
  </sortState>
  <mergeCells count="3">
    <mergeCell ref="C92:L92"/>
    <mergeCell ref="C93:L93"/>
    <mergeCell ref="C94:L94"/>
  </mergeCells>
  <conditionalFormatting sqref="N110:N120">
    <cfRule type="cellIs" dxfId="21" priority="5" stopIfTrue="1" operator="between">
      <formula>1</formula>
      <formula>3</formula>
    </cfRule>
  </conditionalFormatting>
  <conditionalFormatting sqref="P5:R5 T5:U5">
    <cfRule type="cellIs" dxfId="20" priority="10" stopIfTrue="1" operator="between">
      <formula>1</formula>
      <formula>3</formula>
    </cfRule>
  </conditionalFormatting>
  <conditionalFormatting sqref="P70:R70 T70:U70">
    <cfRule type="cellIs" dxfId="19" priority="8" stopIfTrue="1" operator="between">
      <formula>1</formula>
      <formula>4</formula>
    </cfRule>
  </conditionalFormatting>
  <conditionalFormatting sqref="P109:T109">
    <cfRule type="colorScale" priority="6">
      <colorScale>
        <cfvo type="min"/>
        <cfvo type="percentile" val="50"/>
        <cfvo type="max"/>
        <color rgb="FF63BE7B"/>
        <color rgb="FFFFEB84"/>
        <color rgb="FFF8696B"/>
      </colorScale>
    </cfRule>
  </conditionalFormatting>
  <conditionalFormatting sqref="Q50">
    <cfRule type="cellIs" dxfId="18" priority="12" stopIfTrue="1" operator="between">
      <formula>1</formula>
      <formula>3</formula>
    </cfRule>
  </conditionalFormatting>
  <conditionalFormatting sqref="S4:S106 W69:W78">
    <cfRule type="cellIs" dxfId="17" priority="7" stopIfTrue="1" operator="between">
      <formula>1</formula>
      <formula>2</formula>
    </cfRule>
  </conditionalFormatting>
  <conditionalFormatting sqref="U109:X109">
    <cfRule type="colorScale" priority="4">
      <colorScale>
        <cfvo type="min"/>
        <cfvo type="percentile" val="50"/>
        <cfvo type="max"/>
        <color rgb="FF63BE7B"/>
        <color rgb="FFFFEB84"/>
        <color rgb="FFF8696B"/>
      </colorScale>
    </cfRule>
  </conditionalFormatting>
  <conditionalFormatting sqref="W4:W7">
    <cfRule type="cellIs" dxfId="16" priority="9" stopIfTrue="1" operator="between">
      <formula>1</formula>
      <formula>2</formula>
    </cfRule>
  </conditionalFormatting>
  <conditionalFormatting sqref="W9:W24 W26:W32 W34:W50 W52:W62 W65">
    <cfRule type="cellIs" dxfId="15" priority="11" stopIfTrue="1" operator="between">
      <formula>1</formula>
      <formula>2</formula>
    </cfRule>
  </conditionalFormatting>
  <conditionalFormatting sqref="X4:X78">
    <cfRule type="cellIs" dxfId="14" priority="3" operator="between">
      <formula>1</formula>
      <formula>4</formula>
    </cfRule>
  </conditionalFormatting>
  <conditionalFormatting sqref="Y4:Y105">
    <cfRule type="top10" dxfId="13" priority="13" percent="1" bottom="1" rank="10"/>
  </conditionalFormatting>
  <conditionalFormatting sqref="Y106">
    <cfRule type="top10" dxfId="12" priority="1" percent="1" bottom="1" rank="10"/>
  </conditionalFormatting>
  <conditionalFormatting sqref="AA4:AA105">
    <cfRule type="top10" dxfId="11" priority="14" percent="1" bottom="1" rank="10"/>
  </conditionalFormatting>
  <conditionalFormatting sqref="AA106">
    <cfRule type="top10" dxfId="10" priority="2" percent="1" bottom="1" rank="10"/>
  </conditionalFormatting>
  <printOptions horizontalCentered="1" verticalCentered="1"/>
  <pageMargins left="0.2" right="0.2" top="0.25" bottom="0.25" header="0.3" footer="0.3"/>
  <pageSetup scale="95" orientation="landscape" verticalDpi="300" r:id="rId1"/>
  <headerFooter>
    <oddHeader>&amp;LMay 29, 2025&amp;CMen's League B9 Results</oddHeader>
  </headerFooter>
  <rowBreaks count="3" manualBreakCount="3">
    <brk id="33" max="11" man="1"/>
    <brk id="62" max="11" man="1"/>
    <brk id="94"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181F4-E289-4339-9142-7E6CBEC6B81A}">
  <dimension ref="A1:BA796"/>
  <sheetViews>
    <sheetView workbookViewId="0">
      <selection activeCell="L15" sqref="L15"/>
    </sheetView>
  </sheetViews>
  <sheetFormatPr defaultRowHeight="15" x14ac:dyDescent="0.25"/>
  <cols>
    <col min="1" max="1" width="21.140625" style="10" customWidth="1"/>
    <col min="2" max="2" width="10.140625" style="112" customWidth="1"/>
    <col min="3" max="3" width="9.7109375" style="109" customWidth="1"/>
    <col min="4" max="4" width="13.140625" style="109" customWidth="1"/>
    <col min="5" max="5" width="14.85546875" style="149" customWidth="1"/>
    <col min="6" max="6" width="15.28515625" style="149" customWidth="1"/>
    <col min="7" max="7" width="10.28515625" style="10" customWidth="1"/>
    <col min="8" max="8" width="10.85546875" style="10" customWidth="1"/>
    <col min="9" max="9" width="9" style="149" customWidth="1"/>
    <col min="10" max="10" width="9.85546875" style="149" customWidth="1"/>
    <col min="11" max="11" width="8.85546875" style="149" customWidth="1"/>
    <col min="12" max="12" width="11.42578125" style="111" customWidth="1"/>
    <col min="13" max="13" width="24.140625" style="111" customWidth="1"/>
    <col min="14" max="14" width="9.140625" style="10"/>
    <col min="15" max="15" width="18.140625" style="10" customWidth="1"/>
    <col min="16" max="18" width="9.140625" style="10"/>
    <col min="19" max="19" width="9.28515625" style="10" customWidth="1"/>
    <col min="20" max="16384" width="9.140625" style="10"/>
  </cols>
  <sheetData>
    <row r="1" spans="1:53" ht="22.5" customHeight="1" x14ac:dyDescent="0.25">
      <c r="E1" s="113" t="s">
        <v>177</v>
      </c>
      <c r="F1" s="114">
        <v>35.4</v>
      </c>
      <c r="G1" s="115" t="s">
        <v>178</v>
      </c>
      <c r="H1" s="115"/>
      <c r="I1" s="116" t="s">
        <v>179</v>
      </c>
      <c r="J1" s="117"/>
      <c r="K1" s="117"/>
      <c r="L1" s="118"/>
      <c r="M1" s="118"/>
      <c r="N1" s="118"/>
      <c r="O1" s="118"/>
      <c r="P1" s="118"/>
      <c r="Q1" s="118"/>
    </row>
    <row r="2" spans="1:53" ht="41.25" customHeight="1" x14ac:dyDescent="0.25">
      <c r="A2" s="119" t="s">
        <v>180</v>
      </c>
      <c r="B2" s="120" t="s">
        <v>181</v>
      </c>
      <c r="C2" s="121" t="s">
        <v>182</v>
      </c>
      <c r="D2" s="122" t="s">
        <v>183</v>
      </c>
      <c r="E2" s="123" t="s">
        <v>184</v>
      </c>
      <c r="F2" s="123" t="s">
        <v>184</v>
      </c>
      <c r="G2" s="124" t="s">
        <v>185</v>
      </c>
      <c r="H2" s="124" t="s">
        <v>186</v>
      </c>
      <c r="I2" s="125" t="s">
        <v>187</v>
      </c>
      <c r="J2" s="125" t="s">
        <v>188</v>
      </c>
      <c r="K2" s="125" t="s">
        <v>189</v>
      </c>
      <c r="L2" s="126" t="s">
        <v>190</v>
      </c>
      <c r="M2" s="127" t="s">
        <v>191</v>
      </c>
      <c r="N2" s="110"/>
      <c r="O2" s="110"/>
      <c r="P2" s="110"/>
      <c r="Q2" s="110"/>
      <c r="R2" s="110"/>
      <c r="S2" s="110"/>
    </row>
    <row r="3" spans="1:53" ht="15.75" x14ac:dyDescent="0.25">
      <c r="A3" s="37" t="s">
        <v>29</v>
      </c>
      <c r="B3" s="128" t="str">
        <f>INDEX('[1]2025 Sign Ups'!$C$2:$C$102,MATCH(A3,'[1]2025 Sign Ups'!$B$2:$B$102,0))</f>
        <v>Y</v>
      </c>
      <c r="C3" s="128">
        <v>8</v>
      </c>
      <c r="D3" s="128" t="str">
        <f>VLOOKUP($A3,'[1]2025 Sign Ups'!$B$2:$G$126,5,FALSE)</f>
        <v>R</v>
      </c>
      <c r="E3" s="129">
        <v>52.2</v>
      </c>
      <c r="F3" s="129">
        <v>52.2</v>
      </c>
      <c r="G3" s="130" t="s">
        <v>221</v>
      </c>
      <c r="H3" s="130">
        <v>53</v>
      </c>
      <c r="I3" s="129">
        <f>VLOOKUP($A3,'[1]2025 Sign Ups'!$B$2:$K$104,3,FALSE)</f>
        <v>16.800000000000004</v>
      </c>
      <c r="J3" s="131">
        <f>AVERAGE(SMALL(($E3:$F3),{1,2}))-$F$1</f>
        <v>16.800000000000004</v>
      </c>
      <c r="K3" s="132">
        <f>_xlfn.IFS($L3&gt;6,AVERAGE(SMALL(($G3:$H3),{1,2,3,4,5}))-$F$1,$L3&gt;5,AVERAGE(SMALL(($G3:$H3),{1,2,3,4}))-$F$1,$L3&gt;3,AVERAGE(SMALL(($F3:$H3),{1,2,3,4}))-$F$1,$L3&gt;1,AVERAGE(SMALL(($E3:$H3),{1,2,3,4}))-$F$1,$L3=1,AVERAGE(SMALL(($E3:$H3),{1,2,3}))-$F$1,$L3=0,AVERAGE(SMALL(($E3:$H3),{1,2}))-$F$1)</f>
        <v>17.06666666666667</v>
      </c>
      <c r="L3" s="133">
        <f>COUNT(G3:H3)</f>
        <v>1</v>
      </c>
      <c r="M3" s="134">
        <v>2</v>
      </c>
    </row>
    <row r="4" spans="1:53" ht="15.75" x14ac:dyDescent="0.25">
      <c r="A4" s="37" t="s">
        <v>32</v>
      </c>
      <c r="B4" s="128" t="str">
        <f>INDEX('[1]2025 Sign Ups'!$C$2:$C$102,MATCH(A4,'[1]2025 Sign Ups'!$B$2:$B$102,0))</f>
        <v>Y</v>
      </c>
      <c r="C4" s="128">
        <v>5</v>
      </c>
      <c r="D4" s="128" t="str">
        <f>VLOOKUP($A4,'[1]2025 Sign Ups'!$B$2:$G$126,5,FALSE)</f>
        <v>R</v>
      </c>
      <c r="E4" s="129">
        <v>43.166666666666664</v>
      </c>
      <c r="F4" s="129">
        <v>43.166666666666664</v>
      </c>
      <c r="G4" s="130">
        <v>42</v>
      </c>
      <c r="H4" s="130">
        <v>49</v>
      </c>
      <c r="I4" s="129">
        <f>VLOOKUP($A4,'[1]2025 Sign Ups'!$B$2:$K$104,3,FALSE)</f>
        <v>7.7666666666666657</v>
      </c>
      <c r="J4" s="131">
        <f>AVERAGE(SMALL(($E4:$G4),{1,2,3}))-$F$1</f>
        <v>7.3777777777777729</v>
      </c>
      <c r="K4" s="132">
        <f>_xlfn.IFS($L4&gt;6,AVERAGE(SMALL(($G4:$H4),{1,2,3,4,5}))-$F$1,$L4&gt;5,AVERAGE(SMALL(($G4:$H4),{1,2,3,4}))-$F$1,$L4&gt;3,AVERAGE(SMALL(($F4:$H4),{1,2,3,4}))-$F$1,$L4&gt;1,AVERAGE(SMALL(($E4:$H4),{1,2,3,4}))-$F$1,$L4=1,AVERAGE(SMALL(($E4:$H4),{1,2,3}))-$F$1,$L4=0,AVERAGE(SMALL(($E4:$H4),{1,2}))-$F$1)</f>
        <v>8.93333333333333</v>
      </c>
      <c r="L4" s="133">
        <f>COUNT(G4:H4)</f>
        <v>2</v>
      </c>
      <c r="M4" s="134">
        <v>2</v>
      </c>
      <c r="O4" s="10" t="s">
        <v>192</v>
      </c>
    </row>
    <row r="5" spans="1:53" ht="15.75" x14ac:dyDescent="0.25">
      <c r="A5" s="45" t="s">
        <v>35</v>
      </c>
      <c r="B5" s="128" t="str">
        <f>INDEX('[1]2025 Sign Ups'!$C$2:$C$102,MATCH(A5,'[1]2025 Sign Ups'!$B$2:$B$102,0))</f>
        <v>Y</v>
      </c>
      <c r="C5" s="128">
        <v>3</v>
      </c>
      <c r="D5" s="128" t="str">
        <f>VLOOKUP($A5,'[1]2025 Sign Ups'!$B$2:$G$126,5,FALSE)</f>
        <v>R</v>
      </c>
      <c r="E5" s="129">
        <v>49</v>
      </c>
      <c r="F5" s="129">
        <v>49</v>
      </c>
      <c r="G5" s="130" t="s">
        <v>221</v>
      </c>
      <c r="H5" s="130">
        <v>56</v>
      </c>
      <c r="I5" s="129">
        <f>VLOOKUP($A5,'[1]2025 Sign Ups'!$B$2:$K$104,3,FALSE)</f>
        <v>13.600000000000001</v>
      </c>
      <c r="J5" s="131">
        <f>AVERAGE(SMALL(($E5:$F5),{1,2}))-$F$1</f>
        <v>13.600000000000001</v>
      </c>
      <c r="K5" s="132">
        <f>_xlfn.IFS($L5&gt;6,AVERAGE(SMALL(($G5:$H5),{1,2,3,4,5}))-$F$1,$L5&gt;5,AVERAGE(SMALL(($G5:$H5),{1,2,3,4}))-$F$1,$L5&gt;3,AVERAGE(SMALL(($F5:$H5),{1,2,3,4}))-$F$1,$L5&gt;1,AVERAGE(SMALL(($E5:$H5),{1,2,3,4}))-$F$1,$L5=1,AVERAGE(SMALL(($E5:$H5),{1,2,3}))-$F$1,$L5=0,AVERAGE(SMALL(($E5:$H5),{1,2}))-$F$1)</f>
        <v>15.933333333333337</v>
      </c>
      <c r="L5" s="133">
        <f>COUNT(G5:H5)</f>
        <v>1</v>
      </c>
      <c r="M5" s="134">
        <v>2</v>
      </c>
      <c r="O5" s="10" t="s">
        <v>193</v>
      </c>
    </row>
    <row r="6" spans="1:53" ht="17.25" customHeight="1" x14ac:dyDescent="0.25">
      <c r="A6" s="45" t="s">
        <v>38</v>
      </c>
      <c r="B6" s="128" t="str">
        <f>INDEX('[1]2025 Sign Ups'!$C$2:$C$102,MATCH(A6,'[1]2025 Sign Ups'!$B$2:$B$102,0))</f>
        <v>Y</v>
      </c>
      <c r="C6" s="128">
        <v>5</v>
      </c>
      <c r="D6" s="128" t="str">
        <f>VLOOKUP($A6,'[1]2025 Sign Ups'!$B$2:$G$126,5,FALSE)</f>
        <v>R</v>
      </c>
      <c r="E6" s="129">
        <v>50.666666666666664</v>
      </c>
      <c r="F6" s="129">
        <v>50.666666666666664</v>
      </c>
      <c r="G6" s="130" t="s">
        <v>221</v>
      </c>
      <c r="H6" s="130">
        <v>55</v>
      </c>
      <c r="I6" s="131">
        <f>VLOOKUP($A6,'[1]2025 Sign Ups'!$B$2:$K$104,3,FALSE)</f>
        <v>15.266666666666666</v>
      </c>
      <c r="J6" s="131">
        <f>AVERAGE(SMALL(($E6:$F6),{1,2}))-$F$1</f>
        <v>15.266666666666666</v>
      </c>
      <c r="K6" s="129">
        <f>_xlfn.IFS($L6&gt;6,AVERAGE(SMALL(($G6:$H6),{1,2,3,4,5}))-$F$1,$L6&gt;5,AVERAGE(SMALL(($G6:$H6),{1,2,3,4}))-$F$1,$L6&gt;3,AVERAGE(SMALL(($F6:$H6),{1,2,3,4}))-$F$1,$L6&gt;1,AVERAGE(SMALL(($E6:$H6),{1,2,3,4}))-$F$1,$L6=1,AVERAGE(SMALL(($E6:$H6),{1,2,3}))-$F$1,$L6=0,AVERAGE(SMALL(($E6:$H6),{1,2}))-$F$1)</f>
        <v>16.711111111111109</v>
      </c>
      <c r="L6" s="133">
        <f>COUNT(G6:H6)</f>
        <v>1</v>
      </c>
      <c r="M6" s="134">
        <v>2</v>
      </c>
      <c r="O6" s="135" t="s">
        <v>194</v>
      </c>
      <c r="P6" s="135"/>
      <c r="Q6" s="136"/>
      <c r="T6" s="136"/>
    </row>
    <row r="7" spans="1:53" s="140" customFormat="1" ht="18" x14ac:dyDescent="0.25">
      <c r="A7" s="45" t="s">
        <v>41</v>
      </c>
      <c r="B7" s="137" t="s">
        <v>195</v>
      </c>
      <c r="C7" s="128">
        <v>8</v>
      </c>
      <c r="D7" s="128" t="str">
        <f>VLOOKUP($A7,'[1]2025 Sign Ups'!$B$2:$G$126,5,FALSE)</f>
        <v>R</v>
      </c>
      <c r="E7" s="129">
        <v>39.5</v>
      </c>
      <c r="F7" s="129">
        <v>39.5</v>
      </c>
      <c r="G7" s="130">
        <v>39</v>
      </c>
      <c r="H7" s="130">
        <v>40</v>
      </c>
      <c r="I7" s="129">
        <f>(G7-$F$1)*0.6</f>
        <v>2.1600000000000006</v>
      </c>
      <c r="J7" s="129">
        <f>(H7-$F$1)*0.6</f>
        <v>2.7600000000000007</v>
      </c>
      <c r="K7" s="138">
        <f>_xlfn.IFS($L7&gt;6,AVERAGE(SMALL(($G7:$H7),{1,2,3,4,5}))-$F$1,$L7&gt;5,AVERAGE(SMALL(($G7:$H7),{1,2,3,4}))-$F$1,$L7&gt;3,AVERAGE(SMALL(($F7:$H7),{1,2,3,4}))-$F$1,$L7&gt;1,AVERAGE(SMALL(($E7:$H7),{1,2,3,4}))-$F$1,$L7=1,AVERAGE(SMALL(($E7:$H7),{1,2,3}))-$F$1,$L7=0,AVERAGE(SMALL(($E7:$H7),{1,2}))-$F$1)</f>
        <v>4.1000000000000014</v>
      </c>
      <c r="L7" s="133">
        <f>COUNT(G7:H7)</f>
        <v>2</v>
      </c>
      <c r="M7" s="134">
        <v>0</v>
      </c>
      <c r="N7" s="10"/>
      <c r="O7" s="135" t="s">
        <v>196</v>
      </c>
      <c r="P7" s="139">
        <v>0.6</v>
      </c>
      <c r="Q7" s="136"/>
      <c r="R7" s="10"/>
      <c r="S7" s="10"/>
      <c r="T7" s="136"/>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row>
    <row r="8" spans="1:53" ht="18.75" customHeight="1" x14ac:dyDescent="0.25">
      <c r="A8" s="37" t="s">
        <v>44</v>
      </c>
      <c r="B8" s="128" t="str">
        <f>INDEX('[1]2025 Sign Ups'!$C$2:$C$102,MATCH(A8,'[1]2025 Sign Ups'!$B$2:$B$102,0))</f>
        <v>Y</v>
      </c>
      <c r="C8" s="128">
        <v>10</v>
      </c>
      <c r="D8" s="128" t="str">
        <f>VLOOKUP($A8,'[1]2025 Sign Ups'!$B$2:$G$126,5,FALSE)</f>
        <v>R</v>
      </c>
      <c r="E8" s="129">
        <v>41.666666666666664</v>
      </c>
      <c r="F8" s="129">
        <v>41.666666666666664</v>
      </c>
      <c r="G8" s="130">
        <v>43</v>
      </c>
      <c r="H8" s="130">
        <v>48</v>
      </c>
      <c r="I8" s="129">
        <f>VLOOKUP($A8,'[1]2025 Sign Ups'!$B$2:$K$104,3,FALSE)</f>
        <v>6.2666666666666657</v>
      </c>
      <c r="J8" s="131">
        <f>AVERAGE(SMALL(($E8:$G8),{1,2,3}))-$F$1</f>
        <v>6.7111111111111086</v>
      </c>
      <c r="K8" s="132">
        <f>_xlfn.IFS($L8&gt;6,AVERAGE(SMALL(($G8:$H8),{1,2,3,4,5}))-$F$1,$L8&gt;5,AVERAGE(SMALL(($G8:$H8),{1,2,3,4}))-$F$1,$L8&gt;3,AVERAGE(SMALL(($F8:$H8),{1,2,3,4}))-$F$1,$L8&gt;1,AVERAGE(SMALL(($E8:$H8),{1,2,3,4}))-$F$1,$L8=1,AVERAGE(SMALL(($E8:$H8),{1,2,3}))-$F$1,$L8=0,AVERAGE(SMALL(($E8:$H8),{1,2}))-$F$1)</f>
        <v>8.18333333333333</v>
      </c>
      <c r="L8" s="133">
        <f>COUNT(G8:H8)</f>
        <v>2</v>
      </c>
      <c r="M8" s="134">
        <v>2</v>
      </c>
      <c r="O8" s="135" t="s">
        <v>197</v>
      </c>
      <c r="P8" s="139">
        <v>0.7</v>
      </c>
      <c r="Q8" s="136"/>
    </row>
    <row r="9" spans="1:53" ht="18" x14ac:dyDescent="0.25">
      <c r="A9" s="37" t="s">
        <v>47</v>
      </c>
      <c r="B9" s="128" t="str">
        <f>INDEX('[1]2025 Sign Ups'!$C$2:$C$102,MATCH(A9,'[1]2025 Sign Ups'!$B$2:$B$102,0))</f>
        <v>Y</v>
      </c>
      <c r="C9" s="128">
        <v>8</v>
      </c>
      <c r="D9" s="128" t="str">
        <f>VLOOKUP($A9,'[1]2025 Sign Ups'!$B$2:$G$126,5,FALSE)</f>
        <v>R</v>
      </c>
      <c r="E9" s="129">
        <v>44.4</v>
      </c>
      <c r="F9" s="129">
        <v>44.4</v>
      </c>
      <c r="G9" s="129">
        <v>44</v>
      </c>
      <c r="H9" s="130" t="s">
        <v>221</v>
      </c>
      <c r="I9" s="129">
        <f>VLOOKUP($A9,'[1]2025 Sign Ups'!$B$2:$K$104,3,FALSE)</f>
        <v>9</v>
      </c>
      <c r="J9" s="131">
        <f>AVERAGE(SMALL(($E9:$G9),{1,2,3}))-$F$1</f>
        <v>8.8666666666666742</v>
      </c>
      <c r="K9" s="132">
        <f>_xlfn.IFS($L9&gt;6,AVERAGE(SMALL(($G9:$H9),{1,2,3,4,5}))-$F$1,$L9&gt;5,AVERAGE(SMALL(($G9:$H9),{1,2,3,4}))-$F$1,$L9&gt;3,AVERAGE(SMALL(($F9:$H9),{1,2,3,4}))-$F$1,$L9&gt;1,AVERAGE(SMALL(($E9:$H9),{1,2,3,4}))-$F$1,$L9=1,AVERAGE(SMALL(($E9:$H9),{1,2,3}))-$F$1,$L9=0,AVERAGE(SMALL(($E9:$H9),{1,2}))-$F$1)</f>
        <v>8.8666666666666742</v>
      </c>
      <c r="L9" s="133">
        <f>COUNT(G9:H9)</f>
        <v>1</v>
      </c>
      <c r="M9" s="134">
        <v>2</v>
      </c>
      <c r="O9" s="135" t="s">
        <v>198</v>
      </c>
      <c r="P9" s="139">
        <v>0.8</v>
      </c>
      <c r="Q9" s="136"/>
    </row>
    <row r="10" spans="1:53" ht="15.75" x14ac:dyDescent="0.25">
      <c r="A10" s="37" t="s">
        <v>50</v>
      </c>
      <c r="B10" s="128" t="str">
        <f>INDEX('[1]2025 Sign Ups'!$C$2:$C$102,MATCH(A10,'[1]2025 Sign Ups'!$B$2:$B$102,0))</f>
        <v>Y</v>
      </c>
      <c r="C10" s="128">
        <v>5</v>
      </c>
      <c r="D10" s="128" t="str">
        <f>VLOOKUP($A10,'[1]2025 Sign Ups'!$B$2:$G$126,5,FALSE)</f>
        <v>R</v>
      </c>
      <c r="E10" s="129">
        <v>44.519999999999996</v>
      </c>
      <c r="F10" s="129">
        <v>44.519999999999996</v>
      </c>
      <c r="G10" s="129" t="s">
        <v>221</v>
      </c>
      <c r="H10" s="130">
        <v>51</v>
      </c>
      <c r="I10" s="129">
        <f>VLOOKUP($A10,'[1]2025 Sign Ups'!$B$2:$K$104,3,FALSE)</f>
        <v>9.1199999999999974</v>
      </c>
      <c r="J10" s="131">
        <f>AVERAGE(SMALL(($E10:$F10),{1,2}))-$F$1</f>
        <v>9.1199999999999974</v>
      </c>
      <c r="K10" s="132">
        <f>_xlfn.IFS($L10&gt;6,AVERAGE(SMALL(($G10:$H10),{1,2,3,4,5}))-$F$1,$L10&gt;5,AVERAGE(SMALL(($G10:$H10),{1,2,3,4}))-$F$1,$L10&gt;3,AVERAGE(SMALL(($F10:$H10),{1,2,3,4}))-$F$1,$L10&gt;1,AVERAGE(SMALL(($E10:$H10),{1,2,3,4}))-$F$1,$L10=1,AVERAGE(SMALL(($E10:$H10),{1,2,3}))-$F$1,$L10=0,AVERAGE(SMALL(($E10:$H10),{1,2}))-$F$1)</f>
        <v>11.280000000000001</v>
      </c>
      <c r="L10" s="133">
        <f>COUNT(G10:H10)</f>
        <v>1</v>
      </c>
      <c r="M10" s="134">
        <v>2</v>
      </c>
      <c r="O10" s="135" t="s">
        <v>199</v>
      </c>
      <c r="P10" s="139">
        <v>0.9</v>
      </c>
    </row>
    <row r="11" spans="1:53" ht="15.75" x14ac:dyDescent="0.25">
      <c r="A11" s="45" t="s">
        <v>53</v>
      </c>
      <c r="B11" s="137" t="s">
        <v>195</v>
      </c>
      <c r="C11" s="128">
        <v>2</v>
      </c>
      <c r="D11" s="128" t="str">
        <f>VLOOKUP($A11,'[1]2025 Sign Ups'!$B$2:$G$126,5,FALSE)</f>
        <v>R</v>
      </c>
      <c r="E11" s="129">
        <v>54</v>
      </c>
      <c r="F11" s="129">
        <v>54</v>
      </c>
      <c r="G11" s="130">
        <v>53</v>
      </c>
      <c r="H11" s="130">
        <v>55</v>
      </c>
      <c r="I11" s="129">
        <f>(G11-$F$1)*0.8</f>
        <v>14.080000000000002</v>
      </c>
      <c r="J11" s="129">
        <f>(H11-$F$1)*0.8</f>
        <v>15.680000000000001</v>
      </c>
      <c r="K11" s="138">
        <f>_xlfn.IFS($L11&gt;6,AVERAGE(SMALL(($G11:$H11),{1,2,3,4,5}))-$F$1,$L11&gt;5,AVERAGE(SMALL(($G11:$H11),{1,2,3,4}))-$F$1,$L11&gt;3,AVERAGE(SMALL(($F11:$H11),{1,2,3,4}))-$F$1,$L11&gt;1,AVERAGE(SMALL(($E11:$H11),{1,2,3,4}))-$F$1,$L11=1,AVERAGE(SMALL(($E11:$H11),{1,2,3}))-$F$1,$L11=0,AVERAGE(SMALL(($E11:$H11),{1,2}))-$F$1)</f>
        <v>18.600000000000001</v>
      </c>
      <c r="L11" s="133">
        <f>COUNT(G11:H11)</f>
        <v>2</v>
      </c>
      <c r="M11" s="134">
        <v>0</v>
      </c>
      <c r="O11" s="141" t="s">
        <v>13</v>
      </c>
      <c r="V11" s="12"/>
      <c r="W11" s="12"/>
    </row>
    <row r="12" spans="1:53" ht="15.75" x14ac:dyDescent="0.25">
      <c r="A12" s="37" t="s">
        <v>56</v>
      </c>
      <c r="B12" s="128" t="str">
        <f>INDEX('[1]2025 Sign Ups'!$C$2:$C$102,MATCH(A12,'[1]2025 Sign Ups'!$B$2:$B$102,0))</f>
        <v>Y</v>
      </c>
      <c r="C12" s="128">
        <v>6</v>
      </c>
      <c r="D12" s="128" t="str">
        <f>VLOOKUP($A12,'[1]2025 Sign Ups'!$B$2:$G$126,5,FALSE)</f>
        <v>R</v>
      </c>
      <c r="E12" s="129">
        <v>41.833333333333336</v>
      </c>
      <c r="F12" s="129">
        <v>41.833333333333336</v>
      </c>
      <c r="G12" s="130">
        <v>42</v>
      </c>
      <c r="H12" s="130">
        <v>45</v>
      </c>
      <c r="I12" s="129">
        <f>VLOOKUP($A12,'[1]2025 Sign Ups'!$B$2:$K$104,3,FALSE)</f>
        <v>6.4333333333333371</v>
      </c>
      <c r="J12" s="131">
        <f>AVERAGE(SMALL(($E12:$G12),{1,2,3}))-$F$1</f>
        <v>6.4888888888888943</v>
      </c>
      <c r="K12" s="132">
        <f>_xlfn.IFS($L12&gt;6,AVERAGE(SMALL(($G12:$H12),{1,2,3,4,5}))-$F$1,$L12&gt;5,AVERAGE(SMALL(($G12:$H12),{1,2,3,4}))-$F$1,$L12&gt;3,AVERAGE(SMALL(($F12:$H12),{1,2,3,4}))-$F$1,$L12&gt;1,AVERAGE(SMALL(($E12:$H12),{1,2,3,4}))-$F$1,$L12=1,AVERAGE(SMALL(($E12:$H12),{1,2,3}))-$F$1,$L12=0,AVERAGE(SMALL(($E12:$H12),{1,2}))-$F$1)</f>
        <v>7.2666666666666728</v>
      </c>
      <c r="L12" s="133">
        <f>COUNT(G12:H12)</f>
        <v>2</v>
      </c>
      <c r="M12" s="134">
        <v>2</v>
      </c>
      <c r="O12" s="12" t="s">
        <v>200</v>
      </c>
      <c r="P12" s="12"/>
      <c r="Q12" s="12"/>
      <c r="R12" s="12"/>
      <c r="S12" s="12"/>
      <c r="T12" s="12"/>
      <c r="U12" s="12"/>
      <c r="V12" s="12"/>
    </row>
    <row r="13" spans="1:53" ht="15.75" x14ac:dyDescent="0.25">
      <c r="A13" s="37" t="s">
        <v>59</v>
      </c>
      <c r="B13" s="128" t="str">
        <f>INDEX('[1]2025 Sign Ups'!$C$2:$C$102,MATCH(A13,'[1]2025 Sign Ups'!$B$2:$B$102,0))</f>
        <v>Y</v>
      </c>
      <c r="C13" s="128">
        <v>4</v>
      </c>
      <c r="D13" s="128" t="str">
        <f>VLOOKUP($A13,'[1]2025 Sign Ups'!$B$2:$G$126,5,FALSE)</f>
        <v>R</v>
      </c>
      <c r="E13" s="129">
        <v>40.833333333333336</v>
      </c>
      <c r="F13" s="129">
        <v>40.833333333333336</v>
      </c>
      <c r="G13" s="130" t="s">
        <v>221</v>
      </c>
      <c r="H13" s="130" t="s">
        <v>221</v>
      </c>
      <c r="I13" s="129">
        <f>VLOOKUP($A13,'[1]2025 Sign Ups'!$B$2:$K$104,3,FALSE)</f>
        <v>5.4333333333333371</v>
      </c>
      <c r="J13" s="131">
        <f>AVERAGE(SMALL(($E13:$F13),{1,2}))-$F$1</f>
        <v>5.4333333333333371</v>
      </c>
      <c r="K13" s="132">
        <f>_xlfn.IFS($L13&gt;6,AVERAGE(SMALL(($G13:$H13),{1,2,3,4,5}))-$F$1,$L13&gt;5,AVERAGE(SMALL(($G13:$H13),{1,2,3,4}))-$F$1,$L13&gt;3,AVERAGE(SMALL(($F13:$H13),{1,2,3,4}))-$F$1,$L13&gt;1,AVERAGE(SMALL(($E13:$H13),{1,2,3,4}))-$F$1,$L13=1,AVERAGE(SMALL(($E13:$H13),{1,2,3}))-$F$1,$L13=0,AVERAGE(SMALL(($E13:$H13),{1,2}))-$F$1)</f>
        <v>5.4333333333333371</v>
      </c>
      <c r="L13" s="133">
        <f>COUNT(G13:H13)</f>
        <v>0</v>
      </c>
      <c r="M13" s="134">
        <v>2</v>
      </c>
      <c r="P13" s="12" t="s">
        <v>201</v>
      </c>
      <c r="Q13" s="12"/>
      <c r="R13" s="12"/>
      <c r="S13" s="12"/>
      <c r="T13" s="95"/>
      <c r="U13" s="12"/>
      <c r="V13" s="12"/>
      <c r="W13" s="12"/>
    </row>
    <row r="14" spans="1:53" ht="15.75" x14ac:dyDescent="0.25">
      <c r="A14" s="37" t="s">
        <v>55</v>
      </c>
      <c r="B14" s="128" t="str">
        <f>INDEX('[1]2025 Sign Ups'!$C$2:$C$102,MATCH(A14,'[1]2025 Sign Ups'!$B$2:$B$102,0))</f>
        <v>Y</v>
      </c>
      <c r="C14" s="128">
        <v>7</v>
      </c>
      <c r="D14" s="128" t="str">
        <f>VLOOKUP($A14,'[1]2025 Sign Ups'!$B$2:$G$126,5,FALSE)</f>
        <v>R</v>
      </c>
      <c r="E14" s="129">
        <v>45.833333333333336</v>
      </c>
      <c r="F14" s="129">
        <v>45.833333333333336</v>
      </c>
      <c r="G14" s="130">
        <v>42</v>
      </c>
      <c r="H14" s="130">
        <v>49</v>
      </c>
      <c r="I14" s="129">
        <f>VLOOKUP($A14,'[1]2025 Sign Ups'!$B$2:$K$104,3,FALSE)</f>
        <v>10.433333333333337</v>
      </c>
      <c r="J14" s="131">
        <f>AVERAGE(SMALL(($E14:$G14),{1,2,3}))-$F$1</f>
        <v>9.1555555555555657</v>
      </c>
      <c r="K14" s="132">
        <f>_xlfn.IFS($L14&gt;6,AVERAGE(SMALL(($G14:$H14),{1,2,3,4,5}))-$F$1,$L14&gt;5,AVERAGE(SMALL(($G14:$H14),{1,2,3,4}))-$F$1,$L14&gt;3,AVERAGE(SMALL(($F14:$H14),{1,2,3,4}))-$F$1,$L14&gt;1,AVERAGE(SMALL(($E14:$H14),{1,2,3,4}))-$F$1,$L14=1,AVERAGE(SMALL(($E14:$H14),{1,2,3}))-$F$1,$L14=0,AVERAGE(SMALL(($E14:$H14),{1,2}))-$F$1)</f>
        <v>10.266666666666673</v>
      </c>
      <c r="L14" s="133">
        <f>COUNT(G14:H14)</f>
        <v>2</v>
      </c>
      <c r="M14" s="134">
        <v>2</v>
      </c>
      <c r="O14" s="12" t="s">
        <v>202</v>
      </c>
      <c r="P14" s="12"/>
      <c r="Q14" s="12"/>
      <c r="R14" s="12"/>
      <c r="S14" s="12"/>
      <c r="T14" s="12"/>
      <c r="U14" s="12"/>
    </row>
    <row r="15" spans="1:53" s="140" customFormat="1" ht="15.75" x14ac:dyDescent="0.25">
      <c r="A15" s="37" t="s">
        <v>46</v>
      </c>
      <c r="B15" s="128" t="str">
        <f>INDEX('[1]2025 Sign Ups'!$C$2:$C$102,MATCH(A15,'[1]2025 Sign Ups'!$B$2:$B$102,0))</f>
        <v>Y</v>
      </c>
      <c r="C15" s="128">
        <v>7</v>
      </c>
      <c r="D15" s="128" t="str">
        <f>VLOOKUP($A15,'[1]2025 Sign Ups'!$B$2:$G$126,5,FALSE)</f>
        <v>R</v>
      </c>
      <c r="E15" s="129">
        <v>46.833333333333336</v>
      </c>
      <c r="F15" s="129">
        <v>46.833333333333336</v>
      </c>
      <c r="G15" s="130">
        <v>51</v>
      </c>
      <c r="H15" s="130">
        <v>50</v>
      </c>
      <c r="I15" s="129">
        <f>VLOOKUP($A15,'[1]2025 Sign Ups'!$B$2:$K$104,3,FALSE)</f>
        <v>11.433333333333337</v>
      </c>
      <c r="J15" s="131">
        <f>AVERAGE(SMALL(($E15:$G15),{1,2,3}))-$F$1</f>
        <v>12.82222222222223</v>
      </c>
      <c r="K15" s="132">
        <f>_xlfn.IFS($L15&gt;6,AVERAGE(SMALL(($G15:$H15),{1,2,3,4,5}))-$F$1,$L15&gt;5,AVERAGE(SMALL(($G15:$H15),{1,2,3,4}))-$F$1,$L15&gt;3,AVERAGE(SMALL(($F15:$H15),{1,2,3,4}))-$F$1,$L15&gt;1,AVERAGE(SMALL(($E15:$H15),{1,2,3,4}))-$F$1,$L15=1,AVERAGE(SMALL(($E15:$H15),{1,2,3}))-$F$1,$L15=0,AVERAGE(SMALL(($E15:$H15),{1,2}))-$F$1)</f>
        <v>13.266666666666673</v>
      </c>
      <c r="L15" s="133">
        <f>COUNT(G15:H15)</f>
        <v>2</v>
      </c>
      <c r="M15" s="134">
        <v>2</v>
      </c>
      <c r="N15" s="10"/>
      <c r="O15" s="10" t="s">
        <v>203</v>
      </c>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row>
    <row r="16" spans="1:53" ht="15.75" x14ac:dyDescent="0.25">
      <c r="A16" s="37" t="s">
        <v>40</v>
      </c>
      <c r="B16" s="128" t="str">
        <f>INDEX('[1]2025 Sign Ups'!$C$2:$C$102,MATCH(A16,'[1]2025 Sign Ups'!$B$2:$B$102,0))</f>
        <v>Y</v>
      </c>
      <c r="C16" s="128">
        <v>7</v>
      </c>
      <c r="D16" s="128" t="str">
        <f>VLOOKUP($A16,'[1]2025 Sign Ups'!$B$2:$G$126,5,FALSE)</f>
        <v>R</v>
      </c>
      <c r="E16" s="129">
        <v>43.2</v>
      </c>
      <c r="F16" s="129">
        <v>43.2</v>
      </c>
      <c r="G16" s="130">
        <v>44</v>
      </c>
      <c r="H16" s="130">
        <v>43</v>
      </c>
      <c r="I16" s="129">
        <f>VLOOKUP($A16,'[1]2025 Sign Ups'!$B$2:$K$104,3,FALSE)</f>
        <v>7.8000000000000043</v>
      </c>
      <c r="J16" s="131">
        <f>AVERAGE(SMALL(($E16:$G16),{1,2,3}))-$F$1</f>
        <v>8.06666666666667</v>
      </c>
      <c r="K16" s="132">
        <f>_xlfn.IFS($L16&gt;6,AVERAGE(SMALL(($G16:$H16),{1,2,3,4,5}))-$F$1,$L16&gt;5,AVERAGE(SMALL(($G16:$H16),{1,2,3,4}))-$F$1,$L16&gt;3,AVERAGE(SMALL(($F16:$H16),{1,2,3,4}))-$F$1,$L16&gt;1,AVERAGE(SMALL(($E16:$H16),{1,2,3,4}))-$F$1,$L16=1,AVERAGE(SMALL(($E16:$H16),{1,2,3}))-$F$1,$L16=0,AVERAGE(SMALL(($E16:$H16),{1,2}))-$F$1)</f>
        <v>7.9500000000000028</v>
      </c>
      <c r="L16" s="133">
        <f>COUNT(G16:H16)</f>
        <v>2</v>
      </c>
      <c r="M16" s="134">
        <v>2</v>
      </c>
      <c r="O16" s="12" t="s">
        <v>204</v>
      </c>
    </row>
    <row r="17" spans="1:53" ht="15.75" x14ac:dyDescent="0.25">
      <c r="A17" s="56" t="s">
        <v>63</v>
      </c>
      <c r="B17" s="128" t="str">
        <f>INDEX('[1]2025 Sign Ups'!$C$2:$C$102,MATCH(A17,'[1]2025 Sign Ups'!$B$2:$B$102,0))</f>
        <v>Y</v>
      </c>
      <c r="C17" s="128">
        <v>2</v>
      </c>
      <c r="D17" s="128" t="str">
        <f>VLOOKUP($A17,'[1]2025 Sign Ups'!$B$2:$G$126,5,FALSE)</f>
        <v>R</v>
      </c>
      <c r="E17" s="129">
        <v>40.166666666666664</v>
      </c>
      <c r="F17" s="129">
        <v>40.166666666666664</v>
      </c>
      <c r="G17" s="130">
        <v>40</v>
      </c>
      <c r="H17" s="130">
        <v>48</v>
      </c>
      <c r="I17" s="129">
        <f>VLOOKUP($A17,'[1]2025 Sign Ups'!$B$2:$K$104,3,FALSE)</f>
        <v>4.7666666666666657</v>
      </c>
      <c r="J17" s="131">
        <f>AVERAGE(SMALL(($E17:$G17),{1,2,3}))-$F$1</f>
        <v>4.7111111111111086</v>
      </c>
      <c r="K17" s="132">
        <f>_xlfn.IFS($L17&gt;6,AVERAGE(SMALL(($G17:$H17),{1,2,3,4,5}))-$F$1,$L17&gt;5,AVERAGE(SMALL(($G17:$H17),{1,2,3,4}))-$F$1,$L17&gt;3,AVERAGE(SMALL(($F17:$H17),{1,2,3,4}))-$F$1,$L17&gt;1,AVERAGE(SMALL(($E17:$H17),{1,2,3,4}))-$F$1,$L17=1,AVERAGE(SMALL(($E17:$H17),{1,2,3}))-$F$1,$L17=0,AVERAGE(SMALL(($E17:$H17),{1,2}))-$F$1)</f>
        <v>6.68333333333333</v>
      </c>
      <c r="L17" s="133">
        <f>COUNT(G17:H17)</f>
        <v>2</v>
      </c>
      <c r="M17" s="134">
        <v>2</v>
      </c>
    </row>
    <row r="18" spans="1:53" s="140" customFormat="1" ht="15.75" x14ac:dyDescent="0.25">
      <c r="A18" s="56" t="s">
        <v>66</v>
      </c>
      <c r="B18" s="128" t="str">
        <f>INDEX('[1]2025 Sign Ups'!$C$2:$C$102,MATCH(A18,'[1]2025 Sign Ups'!$B$2:$B$102,0))</f>
        <v>Y</v>
      </c>
      <c r="C18" s="128">
        <v>5</v>
      </c>
      <c r="D18" s="128" t="str">
        <f>VLOOKUP($A18,'[1]2025 Sign Ups'!$B$2:$G$126,5,FALSE)</f>
        <v>R</v>
      </c>
      <c r="E18" s="129">
        <v>47.6</v>
      </c>
      <c r="F18" s="129">
        <v>47.6</v>
      </c>
      <c r="G18" s="129">
        <v>52</v>
      </c>
      <c r="H18" s="129">
        <v>50</v>
      </c>
      <c r="I18" s="129">
        <f>VLOOKUP($A18,'[1]2025 Sign Ups'!$B$2:$K$104,3,FALSE)</f>
        <v>12.200000000000003</v>
      </c>
      <c r="J18" s="131">
        <f>AVERAGE(SMALL(($E18:$G18),{1,2,3}))-$F$1</f>
        <v>13.666666666666664</v>
      </c>
      <c r="K18" s="132">
        <f>_xlfn.IFS($L18&gt;6,AVERAGE(SMALL(($G18:$H18),{1,2,3,4,5}))-$F$1,$L18&gt;5,AVERAGE(SMALL(($G18:$H18),{1,2,3,4}))-$F$1,$L18&gt;3,AVERAGE(SMALL(($F18:$H18),{1,2,3,4}))-$F$1,$L18&gt;1,AVERAGE(SMALL(($E18:$H18),{1,2,3,4}))-$F$1,$L18=1,AVERAGE(SMALL(($E18:$H18),{1,2,3}))-$F$1,$L18=0,AVERAGE(SMALL(($E18:$H18),{1,2}))-$F$1)</f>
        <v>13.899999999999999</v>
      </c>
      <c r="L18" s="133">
        <f>COUNT(G18:H18)</f>
        <v>2</v>
      </c>
      <c r="M18" s="134">
        <v>2</v>
      </c>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row>
    <row r="19" spans="1:53" ht="15.75" x14ac:dyDescent="0.25">
      <c r="A19" s="37" t="s">
        <v>69</v>
      </c>
      <c r="B19" s="128" t="str">
        <f>INDEX('[1]2025 Sign Ups'!$C$2:$C$102,MATCH(A19,'[1]2025 Sign Ups'!$B$2:$B$102,0))</f>
        <v>Y</v>
      </c>
      <c r="C19" s="128">
        <v>9</v>
      </c>
      <c r="D19" s="128" t="str">
        <f>VLOOKUP($A19,'[1]2025 Sign Ups'!$B$2:$G$126,5,FALSE)</f>
        <v>R</v>
      </c>
      <c r="E19" s="129">
        <v>38.666666666666664</v>
      </c>
      <c r="F19" s="129">
        <v>38.666666666666664</v>
      </c>
      <c r="G19" s="130" t="s">
        <v>221</v>
      </c>
      <c r="H19" s="130">
        <v>43</v>
      </c>
      <c r="I19" s="131">
        <f>VLOOKUP($A19,'[1]2025 Sign Ups'!$B$2:$K$104,3,FALSE)</f>
        <v>3.2666666666666657</v>
      </c>
      <c r="J19" s="131">
        <f>AVERAGE(SMALL(($E19:$F19),{1,2}))-$F$1</f>
        <v>3.2666666666666657</v>
      </c>
      <c r="K19" s="132">
        <f>_xlfn.IFS($L19&gt;6,AVERAGE(SMALL(($G19:$H19),{1,2,3,4,5}))-$F$1,$L19&gt;5,AVERAGE(SMALL(($G19:$H19),{1,2,3,4}))-$F$1,$L19&gt;3,AVERAGE(SMALL(($F19:$H19),{1,2,3,4}))-$F$1,$L19&gt;1,AVERAGE(SMALL(($E19:$H19),{1,2,3,4}))-$F$1,$L19=1,AVERAGE(SMALL(($E19:$H19),{1,2,3}))-$F$1,$L19=0,AVERAGE(SMALL(($E19:$H19),{1,2}))-$F$1)</f>
        <v>4.7111111111111086</v>
      </c>
      <c r="L19" s="133">
        <f>COUNT(G19:H19)</f>
        <v>1</v>
      </c>
      <c r="M19" s="134">
        <v>2</v>
      </c>
    </row>
    <row r="20" spans="1:53" ht="15.75" x14ac:dyDescent="0.25">
      <c r="A20" s="37" t="s">
        <v>42</v>
      </c>
      <c r="B20" s="128" t="str">
        <f>INDEX('[1]2025 Sign Ups'!$C$2:$C$102,MATCH(A20,'[1]2025 Sign Ups'!$B$2:$B$102,0))</f>
        <v>Y</v>
      </c>
      <c r="C20" s="128">
        <v>1</v>
      </c>
      <c r="D20" s="128" t="str">
        <f>VLOOKUP($A20,'[1]2025 Sign Ups'!$B$2:$G$126,5,FALSE)</f>
        <v>R</v>
      </c>
      <c r="E20" s="129">
        <v>45</v>
      </c>
      <c r="F20" s="129">
        <v>45</v>
      </c>
      <c r="G20" s="130">
        <v>48</v>
      </c>
      <c r="H20" s="130">
        <v>48</v>
      </c>
      <c r="I20" s="129">
        <f>VLOOKUP($A20,'[1]2025 Sign Ups'!$B$2:$K$104,3,FALSE)</f>
        <v>9.6000000000000014</v>
      </c>
      <c r="J20" s="131">
        <f>AVERAGE(SMALL(($E20:$G20),{1,2,3}))-$F$1</f>
        <v>10.600000000000001</v>
      </c>
      <c r="K20" s="132">
        <f>_xlfn.IFS($L20&gt;6,AVERAGE(SMALL(($G20:$H20),{1,2,3,4,5}))-$F$1,$L20&gt;5,AVERAGE(SMALL(($G20:$H20),{1,2,3,4}))-$F$1,$L20&gt;3,AVERAGE(SMALL(($F20:$H20),{1,2,3,4}))-$F$1,$L20&gt;1,AVERAGE(SMALL(($E20:$H20),{1,2,3,4}))-$F$1,$L20=1,AVERAGE(SMALL(($E20:$H20),{1,2,3}))-$F$1,$L20=0,AVERAGE(SMALL(($E20:$H20),{1,2}))-$F$1)</f>
        <v>11.100000000000001</v>
      </c>
      <c r="L20" s="133">
        <f>COUNT(G20:H20)</f>
        <v>2</v>
      </c>
      <c r="M20" s="134">
        <v>2</v>
      </c>
    </row>
    <row r="21" spans="1:53" s="140" customFormat="1" ht="15.75" x14ac:dyDescent="0.25">
      <c r="A21" s="37" t="s">
        <v>74</v>
      </c>
      <c r="B21" s="128" t="str">
        <f>INDEX('[1]2025 Sign Ups'!$C$2:$C$102,MATCH(A21,'[1]2025 Sign Ups'!$B$2:$B$102,0))</f>
        <v>Y</v>
      </c>
      <c r="C21" s="128">
        <v>4</v>
      </c>
      <c r="D21" s="128" t="str">
        <f>VLOOKUP($A21,'[1]2025 Sign Ups'!$B$2:$G$126,5,FALSE)</f>
        <v>R</v>
      </c>
      <c r="E21" s="129">
        <v>39.666666666666664</v>
      </c>
      <c r="F21" s="129">
        <v>39.666666666666664</v>
      </c>
      <c r="G21" s="130">
        <v>40</v>
      </c>
      <c r="H21" s="130">
        <v>45</v>
      </c>
      <c r="I21" s="129">
        <f>VLOOKUP($A21,'[1]2025 Sign Ups'!$B$2:$K$104,3,FALSE)</f>
        <v>4.2666666666666657</v>
      </c>
      <c r="J21" s="131">
        <f>AVERAGE(SMALL(($E21:$G21),{1,2,3}))-$F$1</f>
        <v>4.37777777777778</v>
      </c>
      <c r="K21" s="132">
        <f>_xlfn.IFS($L21&gt;6,AVERAGE(SMALL(($G21:$H21),{1,2,3,4,5}))-$F$1,$L21&gt;5,AVERAGE(SMALL(($G21:$H21),{1,2,3,4}))-$F$1,$L21&gt;3,AVERAGE(SMALL(($F21:$H21),{1,2,3,4}))-$F$1,$L21&gt;1,AVERAGE(SMALL(($E21:$H21),{1,2,3,4}))-$F$1,$L21=1,AVERAGE(SMALL(($E21:$H21),{1,2,3}))-$F$1,$L21=0,AVERAGE(SMALL(($E21:$H21),{1,2}))-$F$1)</f>
        <v>5.68333333333333</v>
      </c>
      <c r="L21" s="133">
        <f>COUNT(G21:H21)</f>
        <v>2</v>
      </c>
      <c r="M21" s="134">
        <v>2</v>
      </c>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row>
    <row r="22" spans="1:53" ht="15.75" x14ac:dyDescent="0.25">
      <c r="A22" s="37" t="s">
        <v>77</v>
      </c>
      <c r="B22" s="128" t="str">
        <f>INDEX('[1]2025 Sign Ups'!$C$2:$C$102,MATCH(A22,'[1]2025 Sign Ups'!$B$2:$B$102,0))</f>
        <v>Y</v>
      </c>
      <c r="C22" s="128">
        <v>2</v>
      </c>
      <c r="D22" s="128" t="str">
        <f>VLOOKUP($A22,'[1]2025 Sign Ups'!$B$2:$G$126,5,FALSE)</f>
        <v>R</v>
      </c>
      <c r="E22" s="129">
        <v>40.5</v>
      </c>
      <c r="F22" s="129">
        <v>40.5</v>
      </c>
      <c r="G22" s="130">
        <v>39</v>
      </c>
      <c r="H22" s="130">
        <v>41</v>
      </c>
      <c r="I22" s="129">
        <f>VLOOKUP($A22,'[1]2025 Sign Ups'!$B$2:$K$104,3,FALSE)</f>
        <v>5.1000000000000014</v>
      </c>
      <c r="J22" s="131">
        <f>AVERAGE(SMALL(($E22:$G22),{1,2,3}))-$F$1</f>
        <v>4.6000000000000014</v>
      </c>
      <c r="K22" s="132">
        <f>_xlfn.IFS($L22&gt;6,AVERAGE(SMALL(($G22:$H22),{1,2,3,4,5}))-$F$1,$L22&gt;5,AVERAGE(SMALL(($G22:$H22),{1,2,3,4}))-$F$1,$L22&gt;3,AVERAGE(SMALL(($F22:$H22),{1,2,3,4}))-$F$1,$L22&gt;1,AVERAGE(SMALL(($E22:$H22),{1,2,3,4}))-$F$1,$L22=1,AVERAGE(SMALL(($E22:$H22),{1,2,3}))-$F$1,$L22=0,AVERAGE(SMALL(($E22:$H22),{1,2}))-$F$1)</f>
        <v>4.8500000000000014</v>
      </c>
      <c r="L22" s="133">
        <f>COUNT(G22:H22)</f>
        <v>2</v>
      </c>
      <c r="M22" s="134">
        <v>2</v>
      </c>
    </row>
    <row r="23" spans="1:53" ht="15.75" x14ac:dyDescent="0.25">
      <c r="A23" s="45" t="s">
        <v>79</v>
      </c>
      <c r="B23" s="128" t="str">
        <f>INDEX('[1]2025 Sign Ups'!$C$2:$C$102,MATCH(A23,'[1]2025 Sign Ups'!$B$2:$B$102,0))</f>
        <v>Y</v>
      </c>
      <c r="C23" s="128">
        <v>2</v>
      </c>
      <c r="D23" s="128" t="str">
        <f>VLOOKUP($A23,'[1]2025 Sign Ups'!$B$2:$G$126,5,FALSE)</f>
        <v>SN</v>
      </c>
      <c r="E23" s="129">
        <v>3.9600000000000009</v>
      </c>
      <c r="F23" s="129">
        <v>3.9600000000000009</v>
      </c>
      <c r="G23" s="130">
        <v>42</v>
      </c>
      <c r="H23" s="130" t="s">
        <v>221</v>
      </c>
      <c r="I23" s="129">
        <f>(G23-$F$1)*0.6</f>
        <v>3.9600000000000009</v>
      </c>
      <c r="J23" s="129">
        <f>I23</f>
        <v>3.9600000000000009</v>
      </c>
      <c r="K23" s="129" t="s">
        <v>205</v>
      </c>
      <c r="L23" s="133">
        <f>COUNT(G23:H23)</f>
        <v>1</v>
      </c>
      <c r="M23" s="134">
        <v>1</v>
      </c>
    </row>
    <row r="24" spans="1:53" ht="15.75" x14ac:dyDescent="0.25">
      <c r="A24" s="37" t="s">
        <v>70</v>
      </c>
      <c r="B24" s="128" t="str">
        <f>INDEX('[1]2025 Sign Ups'!$C$2:$C$102,MATCH(A24,'[1]2025 Sign Ups'!$B$2:$B$102,0))</f>
        <v>Y</v>
      </c>
      <c r="C24" s="128">
        <v>4</v>
      </c>
      <c r="D24" s="128" t="str">
        <f>VLOOKUP($A24,'[1]2025 Sign Ups'!$B$2:$G$126,5,FALSE)</f>
        <v>S</v>
      </c>
      <c r="E24" s="129">
        <v>45.5</v>
      </c>
      <c r="F24" s="129">
        <v>45.5</v>
      </c>
      <c r="G24" s="130" t="s">
        <v>221</v>
      </c>
      <c r="H24" s="130">
        <v>45</v>
      </c>
      <c r="I24" s="129">
        <f>VLOOKUP($A24,'[1]2025 Sign Ups'!$B$2:$K$104,3,FALSE)</f>
        <v>10.100000000000001</v>
      </c>
      <c r="J24" s="131">
        <f>AVERAGE(SMALL(($E24:$F24),{1,2}))-$F$1</f>
        <v>10.100000000000001</v>
      </c>
      <c r="K24" s="132">
        <f>_xlfn.IFS($L24&gt;6,AVERAGE(SMALL(($G24:$H24),{1,2,3,4,5}))-$F$1,$L24&gt;5,AVERAGE(SMALL(($G24:$H24),{1,2,3,4}))-$F$1,$L24&gt;3,AVERAGE(SMALL(($F24:$H24),{1,2,3,4}))-$F$1,$L24&gt;1,AVERAGE(SMALL(($E24:$H24),{1,2,3,4}))-$F$1,$L24=1,AVERAGE(SMALL(($E24:$H24),{1,2,3}))-$F$1,$L24=0,AVERAGE(SMALL(($E24:$H24),{1,2}))-$F$1)</f>
        <v>9.9333333333333371</v>
      </c>
      <c r="L24" s="133">
        <f>COUNT(G24:H24)</f>
        <v>1</v>
      </c>
      <c r="M24" s="134">
        <v>2</v>
      </c>
    </row>
    <row r="25" spans="1:53" ht="15.75" x14ac:dyDescent="0.25">
      <c r="A25" s="45" t="s">
        <v>83</v>
      </c>
      <c r="B25" s="137" t="s">
        <v>195</v>
      </c>
      <c r="C25" s="128">
        <v>3</v>
      </c>
      <c r="D25" s="128" t="str">
        <f>VLOOKUP($A25,'[1]2025 Sign Ups'!$B$2:$G$126,5,FALSE)</f>
        <v>R</v>
      </c>
      <c r="E25" s="129">
        <v>14.080000000000002</v>
      </c>
      <c r="F25" s="129">
        <v>14.080000000000002</v>
      </c>
      <c r="G25" s="130">
        <v>53</v>
      </c>
      <c r="H25" s="130" t="s">
        <v>221</v>
      </c>
      <c r="I25" s="129">
        <f>(G25-$F$1)*0.8</f>
        <v>14.080000000000002</v>
      </c>
      <c r="J25" s="129" t="s">
        <v>205</v>
      </c>
      <c r="K25" s="129" t="s">
        <v>205</v>
      </c>
      <c r="L25" s="133">
        <f>COUNT(G25:H25)</f>
        <v>1</v>
      </c>
      <c r="M25" s="134">
        <v>0</v>
      </c>
    </row>
    <row r="26" spans="1:53" ht="15.75" x14ac:dyDescent="0.25">
      <c r="A26" s="37" t="s">
        <v>52</v>
      </c>
      <c r="B26" s="128" t="str">
        <f>INDEX('[1]2025 Sign Ups'!$C$2:$C$102,MATCH(A26,'[1]2025 Sign Ups'!$B$2:$B$102,0))</f>
        <v>Y</v>
      </c>
      <c r="C26" s="128">
        <v>7</v>
      </c>
      <c r="D26" s="128" t="str">
        <f>VLOOKUP($A26,'[1]2025 Sign Ups'!$B$2:$G$126,5,FALSE)</f>
        <v>R</v>
      </c>
      <c r="E26" s="129">
        <v>51.333333333333336</v>
      </c>
      <c r="F26" s="129">
        <v>51.333333333333336</v>
      </c>
      <c r="G26" s="130">
        <v>59</v>
      </c>
      <c r="H26" s="130">
        <v>57</v>
      </c>
      <c r="I26" s="129">
        <f>VLOOKUP($A26,'[1]2025 Sign Ups'!$B$2:$K$104,3,FALSE)</f>
        <v>15.933333333333337</v>
      </c>
      <c r="J26" s="131">
        <f>AVERAGE(SMALL(($E26:$G26),{1,2,3}))-$F$1</f>
        <v>18.488888888888894</v>
      </c>
      <c r="K26" s="132">
        <f>_xlfn.IFS($L26&gt;6,AVERAGE(SMALL(($G26:$H26),{1,2,3,4,5}))-$F$1,$L26&gt;5,AVERAGE(SMALL(($G26:$H26),{1,2,3,4}))-$F$1,$L26&gt;3,AVERAGE(SMALL(($F26:$H26),{1,2,3,4}))-$F$1,$L26&gt;1,AVERAGE(SMALL(($E26:$H26),{1,2,3,4}))-$F$1,$L26=1,AVERAGE(SMALL(($E26:$H26),{1,2,3}))-$F$1,$L26=0,AVERAGE(SMALL(($E26:$H26),{1,2}))-$F$1)</f>
        <v>19.266666666666673</v>
      </c>
      <c r="L26" s="133">
        <f>COUNT(G26:H26)</f>
        <v>2</v>
      </c>
      <c r="M26" s="134">
        <v>2</v>
      </c>
    </row>
    <row r="27" spans="1:53" ht="15.75" x14ac:dyDescent="0.25">
      <c r="A27" s="37" t="s">
        <v>34</v>
      </c>
      <c r="B27" s="128" t="str">
        <f>INDEX('[1]2025 Sign Ups'!$C$2:$C$102,MATCH(A27,'[1]2025 Sign Ups'!$B$2:$B$102,0))</f>
        <v>Y</v>
      </c>
      <c r="C27" s="128">
        <v>7</v>
      </c>
      <c r="D27" s="128" t="str">
        <f>VLOOKUP($A27,'[1]2025 Sign Ups'!$B$2:$G$126,5,FALSE)</f>
        <v>R</v>
      </c>
      <c r="E27" s="129">
        <v>38</v>
      </c>
      <c r="F27" s="129">
        <v>38</v>
      </c>
      <c r="G27" s="130" t="s">
        <v>221</v>
      </c>
      <c r="H27" s="130">
        <v>38</v>
      </c>
      <c r="I27" s="129">
        <f>VLOOKUP($A27,'[1]2025 Sign Ups'!$B$2:$K$104,3,FALSE)</f>
        <v>2.6000000000000014</v>
      </c>
      <c r="J27" s="131">
        <f>AVERAGE(SMALL(($E27:$F27),{1,2}))-$F$1</f>
        <v>2.6000000000000014</v>
      </c>
      <c r="K27" s="132">
        <f>_xlfn.IFS($L27&gt;6,AVERAGE(SMALL(($G27:$H27),{1,2,3,4,5}))-$F$1,$L27&gt;5,AVERAGE(SMALL(($G27:$H27),{1,2,3,4}))-$F$1,$L27&gt;3,AVERAGE(SMALL(($F27:$H27),{1,2,3,4}))-$F$1,$L27&gt;1,AVERAGE(SMALL(($E27:$H27),{1,2,3,4}))-$F$1,$L27=1,AVERAGE(SMALL(($E27:$H27),{1,2,3}))-$F$1,$L27=0,AVERAGE(SMALL(($E27:$H27),{1,2}))-$F$1)</f>
        <v>2.6000000000000014</v>
      </c>
      <c r="L27" s="133">
        <f>COUNT(G27:H27)</f>
        <v>1</v>
      </c>
      <c r="M27" s="134">
        <v>2</v>
      </c>
    </row>
    <row r="28" spans="1:53" ht="15.75" x14ac:dyDescent="0.25">
      <c r="A28" s="37" t="s">
        <v>33</v>
      </c>
      <c r="B28" s="128" t="str">
        <f>INDEX('[1]2025 Sign Ups'!$C$2:$C$102,MATCH(A28,'[1]2025 Sign Ups'!$B$2:$B$102,0))</f>
        <v>Y</v>
      </c>
      <c r="C28" s="128">
        <v>1</v>
      </c>
      <c r="D28" s="128" t="str">
        <f>VLOOKUP($A28,'[1]2025 Sign Ups'!$B$2:$G$126,5,FALSE)</f>
        <v>R</v>
      </c>
      <c r="E28" s="129">
        <v>42.666666666666664</v>
      </c>
      <c r="F28" s="129">
        <v>42.666666666666664</v>
      </c>
      <c r="G28" s="130">
        <v>47</v>
      </c>
      <c r="H28" s="130">
        <v>44</v>
      </c>
      <c r="I28" s="129">
        <f>VLOOKUP($A28,'[1]2025 Sign Ups'!$B$2:$K$104,3,FALSE)</f>
        <v>7.2666666666666657</v>
      </c>
      <c r="J28" s="131">
        <f>AVERAGE(SMALL(($E28:$G28),{1,2,3}))-$F$1</f>
        <v>8.7111111111111086</v>
      </c>
      <c r="K28" s="132">
        <f>_xlfn.IFS($L28&gt;6,AVERAGE(SMALL(($G28:$H28),{1,2,3,4,5}))-$F$1,$L28&gt;5,AVERAGE(SMALL(($G28:$H28),{1,2,3,4}))-$F$1,$L28&gt;3,AVERAGE(SMALL(($F28:$H28),{1,2,3,4}))-$F$1,$L28&gt;1,AVERAGE(SMALL(($E28:$H28),{1,2,3,4}))-$F$1,$L28=1,AVERAGE(SMALL(($E28:$H28),{1,2,3}))-$F$1,$L28=0,AVERAGE(SMALL(($E28:$H28),{1,2}))-$F$1)</f>
        <v>8.68333333333333</v>
      </c>
      <c r="L28" s="133">
        <f>COUNT(G28:H28)</f>
        <v>2</v>
      </c>
      <c r="M28" s="134">
        <v>2</v>
      </c>
    </row>
    <row r="29" spans="1:53" ht="15.75" x14ac:dyDescent="0.25">
      <c r="A29" s="37" t="s">
        <v>88</v>
      </c>
      <c r="B29" s="128" t="str">
        <f>INDEX('[1]2025 Sign Ups'!$C$2:$C$102,MATCH(A29,'[1]2025 Sign Ups'!$B$2:$B$102,0))</f>
        <v>Y</v>
      </c>
      <c r="C29" s="128">
        <v>4</v>
      </c>
      <c r="D29" s="128" t="str">
        <f>VLOOKUP($A29,'[1]2025 Sign Ups'!$B$2:$G$126,5,FALSE)</f>
        <v>R</v>
      </c>
      <c r="E29" s="129">
        <v>49.3</v>
      </c>
      <c r="F29" s="129">
        <v>49.3</v>
      </c>
      <c r="G29" s="130" t="s">
        <v>221</v>
      </c>
      <c r="H29" s="130" t="s">
        <v>221</v>
      </c>
      <c r="I29" s="129">
        <f>VLOOKUP($A29,'[1]2025 Sign Ups'!$B$2:$K$104,3,FALSE)</f>
        <v>13.899999999999999</v>
      </c>
      <c r="J29" s="131">
        <f>AVERAGE(SMALL(($E29:$F29),{1,2}))-$F$1</f>
        <v>13.899999999999999</v>
      </c>
      <c r="K29" s="132">
        <f>_xlfn.IFS($L29&gt;6,AVERAGE(SMALL(($G29:$H29),{1,2,3,4,5}))-$F$1,$L29&gt;5,AVERAGE(SMALL(($G29:$H29),{1,2,3,4}))-$F$1,$L29&gt;3,AVERAGE(SMALL(($F29:$H29),{1,2,3,4}))-$F$1,$L29&gt;1,AVERAGE(SMALL(($E29:$H29),{1,2,3,4}))-$F$1,$L29=1,AVERAGE(SMALL(($E29:$H29),{1,2,3}))-$F$1,$L29=0,AVERAGE(SMALL(($E29:$H29),{1,2}))-$F$1)</f>
        <v>13.899999999999999</v>
      </c>
      <c r="L29" s="133">
        <f>COUNT(G29:H29)</f>
        <v>0</v>
      </c>
      <c r="M29" s="134">
        <v>2</v>
      </c>
    </row>
    <row r="30" spans="1:53" ht="15.75" x14ac:dyDescent="0.25">
      <c r="A30" s="37" t="s">
        <v>91</v>
      </c>
      <c r="B30" s="128" t="str">
        <f>INDEX('[1]2025 Sign Ups'!$C$2:$C$102,MATCH(A30,'[1]2025 Sign Ups'!$B$2:$B$102,0))</f>
        <v>Y</v>
      </c>
      <c r="C30" s="128">
        <v>3</v>
      </c>
      <c r="D30" s="128" t="str">
        <f>VLOOKUP($A30,'[1]2025 Sign Ups'!$B$2:$G$126,5,FALSE)</f>
        <v>S</v>
      </c>
      <c r="E30" s="129">
        <v>36.166666666666664</v>
      </c>
      <c r="F30" s="129">
        <v>36.166666666666664</v>
      </c>
      <c r="G30" s="130" t="s">
        <v>221</v>
      </c>
      <c r="H30" s="130">
        <v>42</v>
      </c>
      <c r="I30" s="129">
        <f>VLOOKUP($A30,'[1]2025 Sign Ups'!$B$2:$K$104,3,FALSE)</f>
        <v>0.76666666666666572</v>
      </c>
      <c r="J30" s="131">
        <f>AVERAGE(SMALL(($E30:$F30),{1,2}))-$F$1</f>
        <v>0.76666666666666572</v>
      </c>
      <c r="K30" s="132">
        <f>_xlfn.IFS($L30&gt;6,AVERAGE(SMALL(($G30:$H30),{1,2,3,4,5}))-$F$1,$L30&gt;5,AVERAGE(SMALL(($G30:$H30),{1,2,3,4}))-$F$1,$L30&gt;3,AVERAGE(SMALL(($F30:$H30),{1,2,3,4}))-$F$1,$L30&gt;1,AVERAGE(SMALL(($E30:$H30),{1,2,3,4}))-$F$1,$L30=1,AVERAGE(SMALL(($E30:$H30),{1,2,3}))-$F$1,$L30=0,AVERAGE(SMALL(($E30:$H30),{1,2}))-$F$1)</f>
        <v>2.7111111111111086</v>
      </c>
      <c r="L30" s="133">
        <f>COUNT(G30:H30)</f>
        <v>1</v>
      </c>
      <c r="M30" s="134">
        <v>2</v>
      </c>
    </row>
    <row r="31" spans="1:53" ht="15.75" x14ac:dyDescent="0.25">
      <c r="A31" s="37" t="s">
        <v>92</v>
      </c>
      <c r="B31" s="128" t="str">
        <f>INDEX('[1]2025 Sign Ups'!$C$2:$C$102,MATCH(A31,'[1]2025 Sign Ups'!$B$2:$B$102,0))</f>
        <v>Y</v>
      </c>
      <c r="C31" s="128">
        <v>3</v>
      </c>
      <c r="D31" s="128" t="str">
        <f>VLOOKUP($A31,'[1]2025 Sign Ups'!$B$2:$G$126,5,FALSE)</f>
        <v>S</v>
      </c>
      <c r="E31" s="129">
        <v>44.666666666666664</v>
      </c>
      <c r="F31" s="129">
        <v>44.666666666666664</v>
      </c>
      <c r="G31" s="130">
        <v>45</v>
      </c>
      <c r="H31" s="130">
        <v>50</v>
      </c>
      <c r="I31" s="129">
        <f>VLOOKUP($A31,'[1]2025 Sign Ups'!$B$2:$K$104,3,FALSE)</f>
        <v>9.2666666666666657</v>
      </c>
      <c r="J31" s="131">
        <f>AVERAGE(SMALL(($E31:$G31),{1,2,3}))-$F$1</f>
        <v>9.3777777777777729</v>
      </c>
      <c r="K31" s="132">
        <f>_xlfn.IFS($L31&gt;6,AVERAGE(SMALL(($G31:$H31),{1,2,3,4,5}))-$F$1,$L31&gt;5,AVERAGE(SMALL(($G31:$H31),{1,2,3,4}))-$F$1,$L31&gt;3,AVERAGE(SMALL(($F31:$H31),{1,2,3,4}))-$F$1,$L31&gt;1,AVERAGE(SMALL(($E31:$H31),{1,2,3,4}))-$F$1,$L31=1,AVERAGE(SMALL(($E31:$H31),{1,2,3}))-$F$1,$L31=0,AVERAGE(SMALL(($E31:$H31),{1,2}))-$F$1)</f>
        <v>10.68333333333333</v>
      </c>
      <c r="L31" s="133">
        <f>COUNT(G31:H31)</f>
        <v>2</v>
      </c>
      <c r="M31" s="134">
        <v>2</v>
      </c>
    </row>
    <row r="32" spans="1:53" ht="15.75" x14ac:dyDescent="0.25">
      <c r="A32" s="45" t="s">
        <v>93</v>
      </c>
      <c r="B32" s="137" t="s">
        <v>195</v>
      </c>
      <c r="C32" s="128">
        <v>5</v>
      </c>
      <c r="D32" s="128" t="str">
        <f>VLOOKUP($A32,'[1]2025 Sign Ups'!$B$2:$G$126,5,FALSE)</f>
        <v>R</v>
      </c>
      <c r="E32" s="129">
        <v>4.5600000000000005</v>
      </c>
      <c r="F32" s="129">
        <v>4.5600000000000005</v>
      </c>
      <c r="G32" s="130">
        <v>43</v>
      </c>
      <c r="H32" s="130" t="s">
        <v>221</v>
      </c>
      <c r="I32" s="129">
        <f>(G32-$F$1)*0.6</f>
        <v>4.5600000000000005</v>
      </c>
      <c r="J32" s="129" t="s">
        <v>205</v>
      </c>
      <c r="K32" s="129" t="s">
        <v>205</v>
      </c>
      <c r="L32" s="133">
        <f>COUNT(G32:H32)</f>
        <v>1</v>
      </c>
      <c r="M32" s="134">
        <v>0</v>
      </c>
    </row>
    <row r="33" spans="1:13" ht="15.75" x14ac:dyDescent="0.25">
      <c r="A33" s="45" t="s">
        <v>96</v>
      </c>
      <c r="B33" s="128" t="str">
        <f>INDEX('[1]2025 Sign Ups'!$C$2:$C$102,MATCH(A33,'[1]2025 Sign Ups'!$B$2:$B$102,0))</f>
        <v>Y</v>
      </c>
      <c r="C33" s="128">
        <v>8</v>
      </c>
      <c r="D33" s="128" t="str">
        <f>VLOOKUP($A33,'[1]2025 Sign Ups'!$B$2:$G$126,5,FALSE)</f>
        <v>R</v>
      </c>
      <c r="E33" s="129">
        <v>41.8</v>
      </c>
      <c r="F33" s="129">
        <v>41.8</v>
      </c>
      <c r="G33" s="130" t="s">
        <v>221</v>
      </c>
      <c r="H33" s="130">
        <v>43</v>
      </c>
      <c r="I33" s="129">
        <f>VLOOKUP($A33,'[1]2025 Sign Ups'!$B$2:$K$104,3,FALSE)</f>
        <v>6.3999999999999986</v>
      </c>
      <c r="J33" s="131">
        <f>AVERAGE(SMALL(($E33:$F33),{1,2}))-$F$1</f>
        <v>6.3999999999999986</v>
      </c>
      <c r="K33" s="132">
        <f>_xlfn.IFS($L33&gt;6,AVERAGE(SMALL(($G33:$H33),{1,2,3,4,5}))-$F$1,$L33&gt;5,AVERAGE(SMALL(($G33:$H33),{1,2,3,4}))-$F$1,$L33&gt;3,AVERAGE(SMALL(($F33:$H33),{1,2,3,4}))-$F$1,$L33&gt;1,AVERAGE(SMALL(($E33:$H33),{1,2,3,4}))-$F$1,$L33=1,AVERAGE(SMALL(($E33:$H33),{1,2,3}))-$F$1,$L33=0,AVERAGE(SMALL(($E33:$H33),{1,2}))-$F$1)</f>
        <v>6.7999999999999972</v>
      </c>
      <c r="L33" s="133">
        <f>COUNT(G33:H33)</f>
        <v>1</v>
      </c>
      <c r="M33" s="134">
        <v>2</v>
      </c>
    </row>
    <row r="34" spans="1:13" s="142" customFormat="1" ht="15.75" x14ac:dyDescent="0.25">
      <c r="A34" s="37" t="s">
        <v>49</v>
      </c>
      <c r="B34" s="128" t="str">
        <f>INDEX('[1]2025 Sign Ups'!$C$2:$C$102,MATCH(A34,'[1]2025 Sign Ups'!$B$2:$B$102,0))</f>
        <v>Y</v>
      </c>
      <c r="C34" s="128">
        <v>7</v>
      </c>
      <c r="D34" s="128" t="str">
        <f>VLOOKUP($A34,'[1]2025 Sign Ups'!$B$2:$G$126,5,FALSE)</f>
        <v>R</v>
      </c>
      <c r="E34" s="129">
        <v>41.833333333333336</v>
      </c>
      <c r="F34" s="129">
        <v>41.833333333333336</v>
      </c>
      <c r="G34" s="130">
        <v>41</v>
      </c>
      <c r="H34" s="130">
        <v>44</v>
      </c>
      <c r="I34" s="129">
        <f>VLOOKUP($A34,'[1]2025 Sign Ups'!$B$2:$K$104,3,FALSE)</f>
        <v>6.4333333333333371</v>
      </c>
      <c r="J34" s="131">
        <f>AVERAGE(SMALL(($E34:$G34),{1,2,3}))-$F$1</f>
        <v>6.1555555555555657</v>
      </c>
      <c r="K34" s="132">
        <f>_xlfn.IFS($L34&gt;6,AVERAGE(SMALL(($G34:$H34),{1,2,3,4,5}))-$F$1,$L34&gt;5,AVERAGE(SMALL(($G34:$H34),{1,2,3,4}))-$F$1,$L34&gt;3,AVERAGE(SMALL(($F34:$H34),{1,2,3,4}))-$F$1,$L34&gt;1,AVERAGE(SMALL(($E34:$H34),{1,2,3,4}))-$F$1,$L34=1,AVERAGE(SMALL(($E34:$H34),{1,2,3}))-$F$1,$L34=0,AVERAGE(SMALL(($E34:$H34),{1,2}))-$F$1)</f>
        <v>6.7666666666666728</v>
      </c>
      <c r="L34" s="133">
        <f>COUNT(G34:H34)</f>
        <v>2</v>
      </c>
      <c r="M34" s="134">
        <v>2</v>
      </c>
    </row>
    <row r="35" spans="1:13" ht="15.75" x14ac:dyDescent="0.25">
      <c r="A35" s="37" t="s">
        <v>31</v>
      </c>
      <c r="B35" s="128" t="str">
        <f>INDEX('[1]2025 Sign Ups'!$C$2:$C$102,MATCH(A35,'[1]2025 Sign Ups'!$B$2:$B$102,0))</f>
        <v>Y</v>
      </c>
      <c r="C35" s="128">
        <v>7</v>
      </c>
      <c r="D35" s="128" t="str">
        <f>VLOOKUP($A35,'[1]2025 Sign Ups'!$B$2:$G$126,5,FALSE)</f>
        <v>R</v>
      </c>
      <c r="E35" s="129">
        <v>41.2</v>
      </c>
      <c r="F35" s="129">
        <v>41.2</v>
      </c>
      <c r="G35" s="130">
        <v>55</v>
      </c>
      <c r="H35" s="130">
        <v>43</v>
      </c>
      <c r="I35" s="129">
        <f>VLOOKUP($A35,'[1]2025 Sign Ups'!$B$2:$K$104,3,FALSE)</f>
        <v>5.8000000000000043</v>
      </c>
      <c r="J35" s="131">
        <f>AVERAGE(SMALL(($E35:$G35),{1,2,3}))-$F$1</f>
        <v>10.400000000000006</v>
      </c>
      <c r="K35" s="132">
        <f>_xlfn.IFS($L35&gt;6,AVERAGE(SMALL(($G35:$H35),{1,2,3,4,5}))-$F$1,$L35&gt;5,AVERAGE(SMALL(($G35:$H35),{1,2,3,4}))-$F$1,$L35&gt;3,AVERAGE(SMALL(($F35:$H35),{1,2,3,4}))-$F$1,$L35&gt;1,AVERAGE(SMALL(($E35:$H35),{1,2,3,4}))-$F$1,$L35=1,AVERAGE(SMALL(($E35:$H35),{1,2,3}))-$F$1,$L35=0,AVERAGE(SMALL(($E35:$H35),{1,2}))-$F$1)</f>
        <v>9.7000000000000028</v>
      </c>
      <c r="L35" s="133">
        <f>COUNT(G35:H35)</f>
        <v>2</v>
      </c>
      <c r="M35" s="134">
        <v>2</v>
      </c>
    </row>
    <row r="36" spans="1:13" ht="15.75" x14ac:dyDescent="0.25">
      <c r="A36" s="37" t="s">
        <v>72</v>
      </c>
      <c r="B36" s="128" t="str">
        <f>INDEX('[1]2025 Sign Ups'!$C$2:$C$102,MATCH(A36,'[1]2025 Sign Ups'!$B$2:$B$102,0))</f>
        <v>Y</v>
      </c>
      <c r="C36" s="128">
        <v>4</v>
      </c>
      <c r="D36" s="128" t="str">
        <f>VLOOKUP($A36,'[1]2025 Sign Ups'!$B$2:$G$126,5,FALSE)</f>
        <v>R</v>
      </c>
      <c r="E36" s="129">
        <v>42</v>
      </c>
      <c r="F36" s="129">
        <v>42</v>
      </c>
      <c r="G36" s="130">
        <v>52</v>
      </c>
      <c r="H36" s="130">
        <v>49</v>
      </c>
      <c r="I36" s="129">
        <f>VLOOKUP($A36,'[1]2025 Sign Ups'!$B$2:$K$104,3,FALSE)</f>
        <v>6.6000000000000014</v>
      </c>
      <c r="J36" s="131">
        <f>AVERAGE(SMALL(($E36:$G36),{1,2,3}))-$F$1</f>
        <v>9.9333333333333371</v>
      </c>
      <c r="K36" s="132">
        <f>_xlfn.IFS($L36&gt;6,AVERAGE(SMALL(($G36:$H36),{1,2,3,4,5}))-$F$1,$L36&gt;5,AVERAGE(SMALL(($G36:$H36),{1,2,3,4}))-$F$1,$L36&gt;3,AVERAGE(SMALL(($F36:$H36),{1,2,3,4}))-$F$1,$L36&gt;1,AVERAGE(SMALL(($E36:$H36),{1,2,3,4}))-$F$1,$L36=1,AVERAGE(SMALL(($E36:$H36),{1,2,3}))-$F$1,$L36=0,AVERAGE(SMALL(($E36:$H36),{1,2}))-$F$1)</f>
        <v>10.850000000000001</v>
      </c>
      <c r="L36" s="133">
        <f>COUNT(G36:H36)</f>
        <v>2</v>
      </c>
      <c r="M36" s="134">
        <v>2</v>
      </c>
    </row>
    <row r="37" spans="1:13" ht="15.75" x14ac:dyDescent="0.25">
      <c r="A37" s="37" t="s">
        <v>104</v>
      </c>
      <c r="B37" s="128" t="str">
        <f>INDEX('[1]2025 Sign Ups'!$C$2:$C$102,MATCH(A37,'[1]2025 Sign Ups'!$B$2:$B$102,0))</f>
        <v>Y</v>
      </c>
      <c r="C37" s="128">
        <v>3</v>
      </c>
      <c r="D37" s="128" t="str">
        <f>VLOOKUP($A37,'[1]2025 Sign Ups'!$B$2:$G$126,5,FALSE)</f>
        <v>R</v>
      </c>
      <c r="E37" s="129">
        <v>42.166666666666664</v>
      </c>
      <c r="F37" s="129">
        <v>42.166666666666664</v>
      </c>
      <c r="G37" s="130">
        <v>45</v>
      </c>
      <c r="H37" s="130">
        <v>48</v>
      </c>
      <c r="I37" s="129">
        <f>VLOOKUP($A37,'[1]2025 Sign Ups'!$B$2:$K$104,3,FALSE)</f>
        <v>6.7666666666666657</v>
      </c>
      <c r="J37" s="131">
        <f>AVERAGE(SMALL(($E37:$G37),{1,2,3}))-$F$1</f>
        <v>7.7111111111111086</v>
      </c>
      <c r="K37" s="132">
        <f>_xlfn.IFS($L37&gt;6,AVERAGE(SMALL(($G37:$H37),{1,2,3,4,5}))-$F$1,$L37&gt;5,AVERAGE(SMALL(($G37:$H37),{1,2,3,4}))-$F$1,$L37&gt;3,AVERAGE(SMALL(($F37:$H37),{1,2,3,4}))-$F$1,$L37&gt;1,AVERAGE(SMALL(($E37:$H37),{1,2,3,4}))-$F$1,$L37=1,AVERAGE(SMALL(($E37:$H37),{1,2,3}))-$F$1,$L37=0,AVERAGE(SMALL(($E37:$H37),{1,2}))-$F$1)</f>
        <v>8.93333333333333</v>
      </c>
      <c r="L37" s="133">
        <f>COUNT(G37:H37)</f>
        <v>2</v>
      </c>
      <c r="M37" s="134">
        <v>2</v>
      </c>
    </row>
    <row r="38" spans="1:13" ht="15.75" x14ac:dyDescent="0.25">
      <c r="A38" s="37" t="s">
        <v>73</v>
      </c>
      <c r="B38" s="128" t="str">
        <f>INDEX('[1]2025 Sign Ups'!$C$2:$C$102,MATCH(A38,'[1]2025 Sign Ups'!$B$2:$B$102,0))</f>
        <v>Y</v>
      </c>
      <c r="C38" s="128">
        <v>10</v>
      </c>
      <c r="D38" s="128" t="str">
        <f>VLOOKUP($A38,'[1]2025 Sign Ups'!$B$2:$G$126,5,FALSE)</f>
        <v>R</v>
      </c>
      <c r="E38" s="129">
        <v>46.2</v>
      </c>
      <c r="F38" s="129">
        <v>46.2</v>
      </c>
      <c r="G38" s="130">
        <v>50</v>
      </c>
      <c r="H38" s="130">
        <v>48</v>
      </c>
      <c r="I38" s="129">
        <f>VLOOKUP($A38,'[1]2025 Sign Ups'!$B$2:$K$104,3,FALSE)</f>
        <v>10.800000000000004</v>
      </c>
      <c r="J38" s="131">
        <f>AVERAGE(SMALL(($E38:$G38),{1,2,3}))-$F$1</f>
        <v>12.06666666666667</v>
      </c>
      <c r="K38" s="132">
        <f>_xlfn.IFS($L38&gt;6,AVERAGE(SMALL(($G38:$H38),{1,2,3,4,5}))-$F$1,$L38&gt;5,AVERAGE(SMALL(($G38:$H38),{1,2,3,4}))-$F$1,$L38&gt;3,AVERAGE(SMALL(($F38:$H38),{1,2,3,4}))-$F$1,$L38&gt;1,AVERAGE(SMALL(($E38:$H38),{1,2,3,4}))-$F$1,$L38=1,AVERAGE(SMALL(($E38:$H38),{1,2,3}))-$F$1,$L38=0,AVERAGE(SMALL(($E38:$H38),{1,2}))-$F$1)</f>
        <v>12.200000000000003</v>
      </c>
      <c r="L38" s="133">
        <f>COUNT(G38:H38)</f>
        <v>2</v>
      </c>
      <c r="M38" s="134">
        <v>2</v>
      </c>
    </row>
    <row r="39" spans="1:13" ht="15.75" x14ac:dyDescent="0.25">
      <c r="A39" s="45" t="s">
        <v>30</v>
      </c>
      <c r="B39" s="128" t="str">
        <f>INDEX('[1]2025 Sign Ups'!$C$2:$C$102,MATCH(A39,'[1]2025 Sign Ups'!$B$2:$B$102,0))</f>
        <v>Y</v>
      </c>
      <c r="C39" s="128">
        <v>1</v>
      </c>
      <c r="D39" s="128" t="str">
        <f>VLOOKUP($A39,'[1]2025 Sign Ups'!$B$2:$G$126,5,FALSE)</f>
        <v>R</v>
      </c>
      <c r="E39" s="129">
        <v>48.8</v>
      </c>
      <c r="F39" s="129">
        <v>48.8</v>
      </c>
      <c r="G39" s="130">
        <v>50</v>
      </c>
      <c r="H39" s="130">
        <v>43</v>
      </c>
      <c r="I39" s="129">
        <f>VLOOKUP($A39,'[1]2025 Sign Ups'!$B$2:$K$104,3,FALSE)</f>
        <v>13.399999999999999</v>
      </c>
      <c r="J39" s="131">
        <f>AVERAGE(SMALL(($E39:$G39),{1,2,3}))-$F$1</f>
        <v>13.799999999999997</v>
      </c>
      <c r="K39" s="132">
        <f>_xlfn.IFS($L39&gt;6,AVERAGE(SMALL(($G39:$H39),{1,2,3,4,5}))-$F$1,$L39&gt;5,AVERAGE(SMALL(($G39:$H39),{1,2,3,4}))-$F$1,$L39&gt;3,AVERAGE(SMALL(($F39:$H39),{1,2,3,4}))-$F$1,$L39&gt;1,AVERAGE(SMALL(($E39:$H39),{1,2,3,4}))-$F$1,$L39=1,AVERAGE(SMALL(($E39:$H39),{1,2,3}))-$F$1,$L39=0,AVERAGE(SMALL(($E39:$H39),{1,2}))-$F$1)</f>
        <v>12.25</v>
      </c>
      <c r="L39" s="133">
        <f>COUNT(G39:H39)</f>
        <v>2</v>
      </c>
      <c r="M39" s="134">
        <v>2</v>
      </c>
    </row>
    <row r="40" spans="1:13" ht="15.75" x14ac:dyDescent="0.25">
      <c r="A40" s="45" t="s">
        <v>58</v>
      </c>
      <c r="B40" s="137" t="s">
        <v>195</v>
      </c>
      <c r="C40" s="128">
        <v>7</v>
      </c>
      <c r="D40" s="128" t="str">
        <f>VLOOKUP($A40,'[1]2025 Sign Ups'!$B$2:$G$126,5,FALSE)</f>
        <v>R</v>
      </c>
      <c r="E40" s="129">
        <v>5.7600000000000007</v>
      </c>
      <c r="F40" s="129">
        <v>5.7600000000000007</v>
      </c>
      <c r="G40" s="130">
        <v>45</v>
      </c>
      <c r="H40" s="130" t="s">
        <v>221</v>
      </c>
      <c r="I40" s="129">
        <f>(G40-$F$1)*0.6</f>
        <v>5.7600000000000007</v>
      </c>
      <c r="J40" s="129" t="s">
        <v>205</v>
      </c>
      <c r="K40" s="129" t="s">
        <v>205</v>
      </c>
      <c r="L40" s="133">
        <f>COUNT(G40:H40)</f>
        <v>1</v>
      </c>
      <c r="M40" s="134">
        <v>0</v>
      </c>
    </row>
    <row r="41" spans="1:13" ht="15.75" x14ac:dyDescent="0.25">
      <c r="A41" s="37" t="s">
        <v>110</v>
      </c>
      <c r="B41" s="128" t="str">
        <f>INDEX('[1]2025 Sign Ups'!$C$2:$C$102,MATCH(A41,'[1]2025 Sign Ups'!$B$2:$B$102,0))</f>
        <v>Y</v>
      </c>
      <c r="C41" s="128">
        <v>6</v>
      </c>
      <c r="D41" s="128" t="str">
        <f>VLOOKUP($A41,'[1]2025 Sign Ups'!$B$2:$G$126,5,FALSE)</f>
        <v>R</v>
      </c>
      <c r="E41" s="129">
        <v>45.6</v>
      </c>
      <c r="F41" s="129">
        <v>45.6</v>
      </c>
      <c r="G41" s="130" t="s">
        <v>221</v>
      </c>
      <c r="H41" s="130">
        <v>44</v>
      </c>
      <c r="I41" s="129">
        <f>VLOOKUP($A41,'[1]2025 Sign Ups'!$B$2:$K$104,3,FALSE)</f>
        <v>10.200000000000003</v>
      </c>
      <c r="J41" s="131">
        <f>AVERAGE(SMALL(($E41:$F41),{1,2}))-$F$1</f>
        <v>10.200000000000003</v>
      </c>
      <c r="K41" s="132">
        <f>_xlfn.IFS($L41&gt;6,AVERAGE(SMALL(($G41:$H41),{1,2,3,4,5}))-$F$1,$L41&gt;5,AVERAGE(SMALL(($G41:$H41),{1,2,3,4}))-$F$1,$L41&gt;3,AVERAGE(SMALL(($F41:$H41),{1,2,3,4}))-$F$1,$L41&gt;1,AVERAGE(SMALL(($E41:$H41),{1,2,3,4}))-$F$1,$L41=1,AVERAGE(SMALL(($E41:$H41),{1,2,3}))-$F$1,$L41=0,AVERAGE(SMALL(($E41:$H41),{1,2}))-$F$1)</f>
        <v>9.6666666666666643</v>
      </c>
      <c r="L41" s="133">
        <f>COUNT(G41:H41)</f>
        <v>1</v>
      </c>
      <c r="M41" s="134">
        <v>2</v>
      </c>
    </row>
    <row r="42" spans="1:13" ht="15.75" x14ac:dyDescent="0.25">
      <c r="A42" s="45" t="s">
        <v>112</v>
      </c>
      <c r="B42" s="128" t="str">
        <f>INDEX('[1]2025 Sign Ups'!$C$2:$C$102,MATCH(A42,'[1]2025 Sign Ups'!$B$2:$B$102,0))</f>
        <v>Y</v>
      </c>
      <c r="C42" s="128">
        <v>3</v>
      </c>
      <c r="D42" s="128" t="str">
        <f>VLOOKUP($A42,'[1]2025 Sign Ups'!$B$2:$G$126,5,FALSE)</f>
        <v>R</v>
      </c>
      <c r="E42" s="129">
        <v>39.833333333333336</v>
      </c>
      <c r="F42" s="129">
        <v>39.833333333333336</v>
      </c>
      <c r="G42" s="130">
        <v>41</v>
      </c>
      <c r="H42" s="130" t="s">
        <v>221</v>
      </c>
      <c r="I42" s="129">
        <f>VLOOKUP($A42,'[1]2025 Sign Ups'!$B$2:$K$104,3,FALSE)</f>
        <v>4.4333333333333371</v>
      </c>
      <c r="J42" s="131">
        <f>AVERAGE(SMALL(($E42:$G42),{1,2,3}))-$F$1</f>
        <v>4.8222222222222229</v>
      </c>
      <c r="K42" s="132">
        <f>_xlfn.IFS($L42&gt;6,AVERAGE(SMALL(($G42:$H42),{1,2,3,4,5}))-$F$1,$L42&gt;5,AVERAGE(SMALL(($G42:$H42),{1,2,3,4}))-$F$1,$L42&gt;3,AVERAGE(SMALL(($F42:$H42),{1,2,3,4}))-$F$1,$L42&gt;1,AVERAGE(SMALL(($E42:$H42),{1,2,3,4}))-$F$1,$L42=1,AVERAGE(SMALL(($E42:$H42),{1,2,3}))-$F$1,$L42=0,AVERAGE(SMALL(($E42:$H42),{1,2}))-$F$1)</f>
        <v>4.8222222222222229</v>
      </c>
      <c r="L42" s="133">
        <f>COUNT(G42:H42)</f>
        <v>1</v>
      </c>
      <c r="M42" s="134">
        <v>2</v>
      </c>
    </row>
    <row r="43" spans="1:13" ht="15.75" x14ac:dyDescent="0.25">
      <c r="A43" s="37" t="s">
        <v>89</v>
      </c>
      <c r="B43" s="128" t="str">
        <f>INDEX('[1]2025 Sign Ups'!$C$2:$C$102,MATCH(A43,'[1]2025 Sign Ups'!$B$2:$B$102,0))</f>
        <v>Y</v>
      </c>
      <c r="C43" s="128">
        <v>10</v>
      </c>
      <c r="D43" s="128" t="str">
        <f>VLOOKUP($A43,'[1]2025 Sign Ups'!$B$2:$G$126,5,FALSE)</f>
        <v>R</v>
      </c>
      <c r="E43" s="129">
        <v>43.4</v>
      </c>
      <c r="F43" s="129">
        <v>43.4</v>
      </c>
      <c r="G43" s="129" t="s">
        <v>221</v>
      </c>
      <c r="H43" s="129" t="s">
        <v>221</v>
      </c>
      <c r="I43" s="129">
        <f>VLOOKUP($A43,'[1]2025 Sign Ups'!$B$2:$K$104,3,FALSE)</f>
        <v>8</v>
      </c>
      <c r="J43" s="131">
        <f>AVERAGE(SMALL(($E43:$F43),{1,2}))-$F$1</f>
        <v>8</v>
      </c>
      <c r="K43" s="132">
        <f>_xlfn.IFS($L43&gt;6,AVERAGE(SMALL(($G43:$H43),{1,2,3,4,5}))-$F$1,$L43&gt;5,AVERAGE(SMALL(($G43:$H43),{1,2,3,4}))-$F$1,$L43&gt;3,AVERAGE(SMALL(($F43:$H43),{1,2,3,4}))-$F$1,$L43&gt;1,AVERAGE(SMALL(($E43:$H43),{1,2,3,4}))-$F$1,$L43=1,AVERAGE(SMALL(($E43:$H43),{1,2,3}))-$F$1,$L43=0,AVERAGE(SMALL(($E43:$H43),{1,2}))-$F$1)</f>
        <v>8</v>
      </c>
      <c r="L43" s="133">
        <f>COUNT(G43:H43)</f>
        <v>0</v>
      </c>
      <c r="M43" s="134">
        <v>2</v>
      </c>
    </row>
    <row r="44" spans="1:13" ht="15.75" x14ac:dyDescent="0.25">
      <c r="A44" s="45" t="s">
        <v>108</v>
      </c>
      <c r="B44" s="137" t="s">
        <v>195</v>
      </c>
      <c r="C44" s="128">
        <v>9</v>
      </c>
      <c r="D44" s="128" t="str">
        <f>VLOOKUP($A44,'[1]2025 Sign Ups'!$B$2:$G$126,5,FALSE)</f>
        <v>R</v>
      </c>
      <c r="E44" s="129" t="s">
        <v>205</v>
      </c>
      <c r="F44" s="129" t="s">
        <v>205</v>
      </c>
      <c r="G44" s="129" t="s">
        <v>221</v>
      </c>
      <c r="H44" s="130" t="s">
        <v>221</v>
      </c>
      <c r="I44" s="129" t="s">
        <v>205</v>
      </c>
      <c r="J44" s="129" t="str">
        <f>I44</f>
        <v>TBD</v>
      </c>
      <c r="K44" s="129" t="s">
        <v>205</v>
      </c>
      <c r="L44" s="133">
        <f>COUNT(G44:H44)</f>
        <v>0</v>
      </c>
      <c r="M44" s="134">
        <v>0</v>
      </c>
    </row>
    <row r="45" spans="1:13" ht="15.75" x14ac:dyDescent="0.25">
      <c r="A45" s="37" t="s">
        <v>67</v>
      </c>
      <c r="B45" s="128" t="str">
        <f>INDEX('[1]2025 Sign Ups'!$C$2:$C$102,MATCH(A45,'[1]2025 Sign Ups'!$B$2:$B$102,0))</f>
        <v>Y</v>
      </c>
      <c r="C45" s="128">
        <v>4</v>
      </c>
      <c r="D45" s="128" t="str">
        <f>VLOOKUP($A45,'[1]2025 Sign Ups'!$B$2:$G$126,5,FALSE)</f>
        <v>R</v>
      </c>
      <c r="E45" s="129">
        <v>36.333333333333336</v>
      </c>
      <c r="F45" s="129">
        <v>36.333333333333336</v>
      </c>
      <c r="G45" s="130">
        <v>41</v>
      </c>
      <c r="H45" s="130">
        <v>35</v>
      </c>
      <c r="I45" s="129">
        <f>VLOOKUP($A45,'[1]2025 Sign Ups'!$B$2:$K$104,3,FALSE)</f>
        <v>0.93333333333333712</v>
      </c>
      <c r="J45" s="131">
        <f>AVERAGE(SMALL(($E45:$G45),{1,2,3}))-$F$1</f>
        <v>2.4888888888888943</v>
      </c>
      <c r="K45" s="132">
        <f>_xlfn.IFS($L45&gt;6,AVERAGE(SMALL(($G45:$H45),{1,2,3,4,5}))-$F$1,$L45&gt;5,AVERAGE(SMALL(($G45:$H45),{1,2,3,4}))-$F$1,$L45&gt;3,AVERAGE(SMALL(($F45:$H45),{1,2,3,4}))-$F$1,$L45&gt;1,AVERAGE(SMALL(($E45:$H45),{1,2,3,4}))-$F$1,$L45=1,AVERAGE(SMALL(($E45:$H45),{1,2,3}))-$F$1,$L45=0,AVERAGE(SMALL(($E45:$H45),{1,2}))-$F$1)</f>
        <v>1.7666666666666728</v>
      </c>
      <c r="L45" s="133">
        <f>COUNT(G45:H45)</f>
        <v>2</v>
      </c>
      <c r="M45" s="134">
        <v>2</v>
      </c>
    </row>
    <row r="46" spans="1:13" ht="15.75" x14ac:dyDescent="0.25">
      <c r="A46" s="37" t="s">
        <v>36</v>
      </c>
      <c r="B46" s="128" t="str">
        <f>INDEX('[1]2025 Sign Ups'!$C$2:$C$102,MATCH(A46,'[1]2025 Sign Ups'!$B$2:$B$102,0))</f>
        <v>Y</v>
      </c>
      <c r="C46" s="128">
        <v>1</v>
      </c>
      <c r="D46" s="128" t="str">
        <f>VLOOKUP($A46,'[1]2025 Sign Ups'!$B$2:$G$126,5,FALSE)</f>
        <v>R</v>
      </c>
      <c r="E46" s="129">
        <v>40.200000000000003</v>
      </c>
      <c r="F46" s="129">
        <v>40.200000000000003</v>
      </c>
      <c r="G46" s="130">
        <v>43</v>
      </c>
      <c r="H46" s="130">
        <v>42</v>
      </c>
      <c r="I46" s="129">
        <f>VLOOKUP($A46,'[1]2025 Sign Ups'!$B$2:$K$104,3,FALSE)</f>
        <v>4.8000000000000043</v>
      </c>
      <c r="J46" s="131">
        <f>AVERAGE(SMALL(($E46:$G46),{1,2,3}))-$F$1</f>
        <v>5.7333333333333343</v>
      </c>
      <c r="K46" s="132">
        <f>_xlfn.IFS($L46&gt;6,AVERAGE(SMALL(($G46:$H46),{1,2,3,4,5}))-$F$1,$L46&gt;5,AVERAGE(SMALL(($G46:$H46),{1,2,3,4}))-$F$1,$L46&gt;3,AVERAGE(SMALL(($F46:$H46),{1,2,3,4}))-$F$1,$L46&gt;1,AVERAGE(SMALL(($E46:$H46),{1,2,3,4}))-$F$1,$L46=1,AVERAGE(SMALL(($E46:$H46),{1,2,3}))-$F$1,$L46=0,AVERAGE(SMALL(($E46:$H46),{1,2}))-$F$1)</f>
        <v>5.9500000000000028</v>
      </c>
      <c r="L46" s="133">
        <f>COUNT(G46:H46)</f>
        <v>2</v>
      </c>
      <c r="M46" s="134">
        <v>2</v>
      </c>
    </row>
    <row r="47" spans="1:13" ht="15.75" x14ac:dyDescent="0.25">
      <c r="A47" s="37" t="s">
        <v>116</v>
      </c>
      <c r="B47" s="128" t="str">
        <f>INDEX('[1]2025 Sign Ups'!$C$2:$C$102,MATCH(A47,'[1]2025 Sign Ups'!$B$2:$B$102,0))</f>
        <v>Y</v>
      </c>
      <c r="C47" s="128">
        <v>8</v>
      </c>
      <c r="D47" s="128" t="str">
        <f>VLOOKUP($A47,'[1]2025 Sign Ups'!$B$2:$G$126,5,FALSE)</f>
        <v>R</v>
      </c>
      <c r="E47" s="129">
        <v>41.333333333333336</v>
      </c>
      <c r="F47" s="129">
        <v>41.333333333333336</v>
      </c>
      <c r="G47" s="130" t="s">
        <v>221</v>
      </c>
      <c r="H47" s="130" t="s">
        <v>221</v>
      </c>
      <c r="I47" s="129">
        <f>VLOOKUP($A47,'[1]2025 Sign Ups'!$B$2:$K$104,3,FALSE)</f>
        <v>5.9333333333333371</v>
      </c>
      <c r="J47" s="131">
        <f>AVERAGE(SMALL(($E47:$F47),{1,2}))-$F$1</f>
        <v>5.9333333333333371</v>
      </c>
      <c r="K47" s="132">
        <f>_xlfn.IFS($L47&gt;6,AVERAGE(SMALL(($G47:$H47),{1,2,3,4,5}))-$F$1,$L47&gt;5,AVERAGE(SMALL(($G47:$H47),{1,2,3,4}))-$F$1,$L47&gt;3,AVERAGE(SMALL(($F47:$H47),{1,2,3,4}))-$F$1,$L47&gt;1,AVERAGE(SMALL(($E47:$H47),{1,2,3,4}))-$F$1,$L47=1,AVERAGE(SMALL(($E47:$H47),{1,2,3}))-$F$1,$L47=0,AVERAGE(SMALL(($E47:$H47),{1,2}))-$F$1)</f>
        <v>5.9333333333333371</v>
      </c>
      <c r="L47" s="133">
        <f>COUNT(G47:H47)</f>
        <v>0</v>
      </c>
      <c r="M47" s="134">
        <v>2</v>
      </c>
    </row>
    <row r="48" spans="1:13" ht="15.75" x14ac:dyDescent="0.25">
      <c r="A48" s="45" t="s">
        <v>81</v>
      </c>
      <c r="B48" s="137" t="s">
        <v>195</v>
      </c>
      <c r="C48" s="128">
        <v>10</v>
      </c>
      <c r="D48" s="128" t="str">
        <f>VLOOKUP($A48,'[1]2025 Sign Ups'!$B$2:$G$126,5,FALSE)</f>
        <v>R</v>
      </c>
      <c r="E48" s="129" t="s">
        <v>205</v>
      </c>
      <c r="F48" s="129" t="s">
        <v>205</v>
      </c>
      <c r="G48" s="130" t="s">
        <v>221</v>
      </c>
      <c r="H48" s="130">
        <v>49</v>
      </c>
      <c r="I48" s="129" t="s">
        <v>205</v>
      </c>
      <c r="J48" s="129">
        <f>(H48-$F$1)*0.7</f>
        <v>9.52</v>
      </c>
      <c r="K48" s="129" t="s">
        <v>205</v>
      </c>
      <c r="L48" s="133">
        <f>COUNT(G48:H48)</f>
        <v>1</v>
      </c>
      <c r="M48" s="134">
        <v>0</v>
      </c>
    </row>
    <row r="49" spans="1:13" ht="15.75" x14ac:dyDescent="0.25">
      <c r="A49" s="37" t="s">
        <v>87</v>
      </c>
      <c r="B49" s="128" t="str">
        <f>INDEX('[1]2025 Sign Ups'!$C$2:$C$102,MATCH(A49,'[1]2025 Sign Ups'!$B$2:$B$102,0))</f>
        <v>Y</v>
      </c>
      <c r="C49" s="128">
        <v>10</v>
      </c>
      <c r="D49" s="128" t="str">
        <f>VLOOKUP($A49,'[1]2025 Sign Ups'!$B$2:$G$126,5,FALSE)</f>
        <v>R</v>
      </c>
      <c r="E49" s="129">
        <v>38.975000000000001</v>
      </c>
      <c r="F49" s="129">
        <v>38.975000000000001</v>
      </c>
      <c r="G49" s="130" t="s">
        <v>221</v>
      </c>
      <c r="H49" s="130" t="s">
        <v>221</v>
      </c>
      <c r="I49" s="129">
        <f>VLOOKUP($A49,'[1]2025 Sign Ups'!$B$2:$K$104,3,FALSE)</f>
        <v>3.5750000000000028</v>
      </c>
      <c r="J49" s="131">
        <f>AVERAGE(SMALL(($E49:$F49),{1,2}))-$F$1</f>
        <v>3.5750000000000028</v>
      </c>
      <c r="K49" s="132">
        <f>_xlfn.IFS($L49&gt;6,AVERAGE(SMALL(($G49:$H49),{1,2,3,4,5}))-$F$1,$L49&gt;5,AVERAGE(SMALL(($G49:$H49),{1,2,3,4}))-$F$1,$L49&gt;3,AVERAGE(SMALL(($F49:$H49),{1,2,3,4}))-$F$1,$L49&gt;1,AVERAGE(SMALL(($E49:$H49),{1,2,3,4}))-$F$1,$L49=1,AVERAGE(SMALL(($E49:$H49),{1,2,3}))-$F$1,$L49=0,AVERAGE(SMALL(($E49:$H49),{1,2}))-$F$1)</f>
        <v>3.5750000000000028</v>
      </c>
      <c r="L49" s="133">
        <f>COUNT(G49:H49)</f>
        <v>0</v>
      </c>
      <c r="M49" s="134">
        <v>2</v>
      </c>
    </row>
    <row r="50" spans="1:13" ht="15.75" x14ac:dyDescent="0.25">
      <c r="A50" s="37" t="s">
        <v>123</v>
      </c>
      <c r="B50" s="128" t="str">
        <f>INDEX('[1]2025 Sign Ups'!$C$2:$C$102,MATCH(A50,'[1]2025 Sign Ups'!$B$2:$B$102,0))</f>
        <v>Y</v>
      </c>
      <c r="C50" s="128">
        <v>8</v>
      </c>
      <c r="D50" s="128" t="str">
        <f>VLOOKUP($A50,'[1]2025 Sign Ups'!$B$2:$G$126,5,FALSE)</f>
        <v>R</v>
      </c>
      <c r="E50" s="129">
        <v>38.5</v>
      </c>
      <c r="F50" s="129">
        <v>38.5</v>
      </c>
      <c r="G50" s="130">
        <v>41</v>
      </c>
      <c r="H50" s="130">
        <v>44</v>
      </c>
      <c r="I50" s="129">
        <f>VLOOKUP($A50,'[1]2025 Sign Ups'!$B$2:$K$104,3,FALSE)</f>
        <v>3.1000000000000014</v>
      </c>
      <c r="J50" s="131">
        <f>AVERAGE(SMALL(($E50:$G50),{1,2,3}))-$F$1</f>
        <v>3.9333333333333371</v>
      </c>
      <c r="K50" s="132">
        <f>_xlfn.IFS($L50&gt;6,AVERAGE(SMALL(($G50:$H50),{1,2,3,4,5}))-$F$1,$L50&gt;5,AVERAGE(SMALL(($G50:$H50),{1,2,3,4}))-$F$1,$L50&gt;3,AVERAGE(SMALL(($F50:$H50),{1,2,3,4}))-$F$1,$L50&gt;1,AVERAGE(SMALL(($E50:$H50),{1,2,3,4}))-$F$1,$L50=1,AVERAGE(SMALL(($E50:$H50),{1,2,3}))-$F$1,$L50=0,AVERAGE(SMALL(($E50:$H50),{1,2}))-$F$1)</f>
        <v>5.1000000000000014</v>
      </c>
      <c r="L50" s="133">
        <f>COUNT(G50:H50)</f>
        <v>2</v>
      </c>
      <c r="M50" s="134">
        <v>2</v>
      </c>
    </row>
    <row r="51" spans="1:13" ht="15.75" x14ac:dyDescent="0.25">
      <c r="A51" s="37" t="s">
        <v>107</v>
      </c>
      <c r="B51" s="128" t="str">
        <f>INDEX('[1]2025 Sign Ups'!$C$2:$C$102,MATCH(A51,'[1]2025 Sign Ups'!$B$2:$B$102,0))</f>
        <v>Y</v>
      </c>
      <c r="C51" s="128">
        <v>9</v>
      </c>
      <c r="D51" s="128" t="str">
        <f>VLOOKUP($A51,'[1]2025 Sign Ups'!$B$2:$G$126,5,FALSE)</f>
        <v>R</v>
      </c>
      <c r="E51" s="129">
        <v>43.4</v>
      </c>
      <c r="F51" s="129">
        <v>43.4</v>
      </c>
      <c r="G51" s="130">
        <v>50</v>
      </c>
      <c r="H51" s="130">
        <v>51</v>
      </c>
      <c r="I51" s="129">
        <f>VLOOKUP($A51,'[1]2025 Sign Ups'!$B$2:$K$104,3,FALSE)</f>
        <v>8</v>
      </c>
      <c r="J51" s="131">
        <f>AVERAGE(SMALL(($E51:$G51),{1,2,3}))-$F$1</f>
        <v>10.200000000000003</v>
      </c>
      <c r="K51" s="132">
        <f>_xlfn.IFS($L51&gt;6,AVERAGE(SMALL(($G51:$H51),{1,2,3,4,5}))-$F$1,$L51&gt;5,AVERAGE(SMALL(($G51:$H51),{1,2,3,4}))-$F$1,$L51&gt;3,AVERAGE(SMALL(($F51:$H51),{1,2,3,4}))-$F$1,$L51&gt;1,AVERAGE(SMALL(($E51:$H51),{1,2,3,4}))-$F$1,$L51=1,AVERAGE(SMALL(($E51:$H51),{1,2,3}))-$F$1,$L51=0,AVERAGE(SMALL(($E51:$H51),{1,2}))-$F$1)</f>
        <v>11.550000000000004</v>
      </c>
      <c r="L51" s="133">
        <f>COUNT(G51:H51)</f>
        <v>2</v>
      </c>
      <c r="M51" s="134">
        <v>2</v>
      </c>
    </row>
    <row r="52" spans="1:13" ht="15.75" x14ac:dyDescent="0.25">
      <c r="A52" s="37" t="s">
        <v>126</v>
      </c>
      <c r="B52" s="128" t="str">
        <f>INDEX('[1]2025 Sign Ups'!$C$2:$C$102,MATCH(A52,'[1]2025 Sign Ups'!$B$2:$B$102,0))</f>
        <v>Y</v>
      </c>
      <c r="C52" s="128">
        <v>6</v>
      </c>
      <c r="D52" s="128" t="str">
        <f>VLOOKUP($A52,'[1]2025 Sign Ups'!$B$2:$G$126,5,FALSE)</f>
        <v>R</v>
      </c>
      <c r="E52" s="129">
        <v>51</v>
      </c>
      <c r="F52" s="129">
        <v>51</v>
      </c>
      <c r="G52" s="130">
        <v>49</v>
      </c>
      <c r="H52" s="130">
        <v>51</v>
      </c>
      <c r="I52" s="129">
        <f>VLOOKUP($A52,'[1]2025 Sign Ups'!$B$2:$K$104,3,FALSE)</f>
        <v>15.600000000000001</v>
      </c>
      <c r="J52" s="131">
        <f>AVERAGE(SMALL(($E52:$G52),{1,2,3}))-$F$1</f>
        <v>14.933333333333337</v>
      </c>
      <c r="K52" s="132">
        <f>_xlfn.IFS($L52&gt;6,AVERAGE(SMALL(($G52:$H52),{1,2,3,4,5}))-$F$1,$L52&gt;5,AVERAGE(SMALL(($G52:$H52),{1,2,3,4}))-$F$1,$L52&gt;3,AVERAGE(SMALL(($F52:$H52),{1,2,3,4}))-$F$1,$L52&gt;1,AVERAGE(SMALL(($E52:$H52),{1,2,3,4}))-$F$1,$L52=1,AVERAGE(SMALL(($E52:$H52),{1,2,3}))-$F$1,$L52=0,AVERAGE(SMALL(($E52:$H52),{1,2}))-$F$1)</f>
        <v>15.100000000000001</v>
      </c>
      <c r="L52" s="133">
        <f>COUNT(G52:H52)</f>
        <v>2</v>
      </c>
      <c r="M52" s="134">
        <v>2</v>
      </c>
    </row>
    <row r="53" spans="1:13" ht="15.75" x14ac:dyDescent="0.25">
      <c r="A53" s="37" t="s">
        <v>43</v>
      </c>
      <c r="B53" s="128" t="str">
        <f>INDEX('[1]2025 Sign Ups'!$C$2:$C$102,MATCH(A53,'[1]2025 Sign Ups'!$B$2:$B$102,0))</f>
        <v>Y</v>
      </c>
      <c r="C53" s="128">
        <v>7</v>
      </c>
      <c r="D53" s="128" t="str">
        <f>VLOOKUP($A53,'[1]2025 Sign Ups'!$B$2:$G$126,5,FALSE)</f>
        <v>R</v>
      </c>
      <c r="E53" s="129">
        <v>44.5</v>
      </c>
      <c r="F53" s="129">
        <v>44.5</v>
      </c>
      <c r="G53" s="130" t="s">
        <v>221</v>
      </c>
      <c r="H53" s="130">
        <v>45</v>
      </c>
      <c r="I53" s="129">
        <f>VLOOKUP($A53,'[1]2025 Sign Ups'!$B$2:$K$104,3,FALSE)</f>
        <v>9.1000000000000014</v>
      </c>
      <c r="J53" s="131">
        <f>AVERAGE(SMALL(($E53:$F53),{1,2}))-$F$1</f>
        <v>9.1000000000000014</v>
      </c>
      <c r="K53" s="132">
        <f>_xlfn.IFS($L53&gt;6,AVERAGE(SMALL(($G53:$H53),{1,2,3,4,5}))-$F$1,$L53&gt;5,AVERAGE(SMALL(($G53:$H53),{1,2,3,4}))-$F$1,$L53&gt;3,AVERAGE(SMALL(($F53:$H53),{1,2,3,4}))-$F$1,$L53&gt;1,AVERAGE(SMALL(($E53:$H53),{1,2,3,4}))-$F$1,$L53=1,AVERAGE(SMALL(($E53:$H53),{1,2,3}))-$F$1,$L53=0,AVERAGE(SMALL(($E53:$H53),{1,2}))-$F$1)</f>
        <v>9.2666666666666657</v>
      </c>
      <c r="L53" s="133">
        <f>COUNT(G53:H53)</f>
        <v>1</v>
      </c>
      <c r="M53" s="134">
        <v>2</v>
      </c>
    </row>
    <row r="54" spans="1:13" ht="15.75" x14ac:dyDescent="0.25">
      <c r="A54" s="37" t="s">
        <v>130</v>
      </c>
      <c r="B54" s="128" t="str">
        <f>INDEX('[1]2025 Sign Ups'!$C$2:$C$102,MATCH(A54,'[1]2025 Sign Ups'!$B$2:$B$102,0))</f>
        <v>Y</v>
      </c>
      <c r="C54" s="128">
        <v>6</v>
      </c>
      <c r="D54" s="128" t="str">
        <f>VLOOKUP($A54,'[1]2025 Sign Ups'!$B$2:$G$126,5,FALSE)</f>
        <v>R</v>
      </c>
      <c r="E54" s="129">
        <v>43.166666666666664</v>
      </c>
      <c r="F54" s="129">
        <v>43.166666666666664</v>
      </c>
      <c r="G54" s="130">
        <v>43</v>
      </c>
      <c r="H54" s="130">
        <v>42</v>
      </c>
      <c r="I54" s="129">
        <f>VLOOKUP($A54,'[1]2025 Sign Ups'!$B$2:$K$104,3,FALSE)</f>
        <v>7.7666666666666657</v>
      </c>
      <c r="J54" s="131">
        <f>AVERAGE(SMALL(($E54:$G54),{1,2,3}))-$F$1</f>
        <v>7.7111111111111086</v>
      </c>
      <c r="K54" s="132">
        <f>_xlfn.IFS($L54&gt;6,AVERAGE(SMALL(($G54:$H54),{1,2,3,4,5}))-$F$1,$L54&gt;5,AVERAGE(SMALL(($G54:$H54),{1,2,3,4}))-$F$1,$L54&gt;3,AVERAGE(SMALL(($F54:$H54),{1,2,3,4}))-$F$1,$L54&gt;1,AVERAGE(SMALL(($E54:$H54),{1,2,3,4}))-$F$1,$L54=1,AVERAGE(SMALL(($E54:$H54),{1,2,3}))-$F$1,$L54=0,AVERAGE(SMALL(($E54:$H54),{1,2}))-$F$1)</f>
        <v>7.43333333333333</v>
      </c>
      <c r="L54" s="133">
        <f>COUNT(G54:H54)</f>
        <v>2</v>
      </c>
      <c r="M54" s="134">
        <v>2</v>
      </c>
    </row>
    <row r="55" spans="1:13" ht="15.75" x14ac:dyDescent="0.25">
      <c r="A55" s="37" t="s">
        <v>114</v>
      </c>
      <c r="B55" s="128" t="str">
        <f>INDEX('[1]2025 Sign Ups'!$C$2:$C$102,MATCH(A55,'[1]2025 Sign Ups'!$B$2:$B$102,0))</f>
        <v>Y</v>
      </c>
      <c r="C55" s="128">
        <v>5</v>
      </c>
      <c r="D55" s="128" t="str">
        <f>VLOOKUP($A55,'[1]2025 Sign Ups'!$B$2:$G$126,5,FALSE)</f>
        <v>R</v>
      </c>
      <c r="E55" s="129">
        <v>45.6</v>
      </c>
      <c r="F55" s="129">
        <v>45.6</v>
      </c>
      <c r="G55" s="130" t="s">
        <v>221</v>
      </c>
      <c r="H55" s="130" t="s">
        <v>221</v>
      </c>
      <c r="I55" s="129">
        <f>VLOOKUP($A55,'[1]2025 Sign Ups'!$B$2:$K$104,3,FALSE)</f>
        <v>10.200000000000003</v>
      </c>
      <c r="J55" s="131">
        <f>AVERAGE(SMALL(($E55:$F55),{1,2}))-$F$1</f>
        <v>10.200000000000003</v>
      </c>
      <c r="K55" s="132">
        <f>_xlfn.IFS($L55&gt;6,AVERAGE(SMALL(($G55:$H55),{1,2,3,4,5}))-$F$1,$L55&gt;5,AVERAGE(SMALL(($G55:$H55),{1,2,3,4}))-$F$1,$L55&gt;3,AVERAGE(SMALL(($F55:$H55),{1,2,3,4}))-$F$1,$L55&gt;1,AVERAGE(SMALL(($E55:$H55),{1,2,3,4}))-$F$1,$L55=1,AVERAGE(SMALL(($E55:$H55),{1,2,3}))-$F$1,$L55=0,AVERAGE(SMALL(($E55:$H55),{1,2}))-$F$1)</f>
        <v>10.200000000000003</v>
      </c>
      <c r="L55" s="133">
        <f>COUNT(G55:H55)</f>
        <v>0</v>
      </c>
      <c r="M55" s="134">
        <v>2</v>
      </c>
    </row>
    <row r="56" spans="1:13" ht="15.75" x14ac:dyDescent="0.25">
      <c r="A56" s="37" t="s">
        <v>132</v>
      </c>
      <c r="B56" s="128" t="str">
        <f>INDEX('[1]2025 Sign Ups'!$C$2:$C$102,MATCH(A56,'[1]2025 Sign Ups'!$B$2:$B$102,0))</f>
        <v>Y</v>
      </c>
      <c r="C56" s="128">
        <v>6</v>
      </c>
      <c r="D56" s="128" t="str">
        <f>VLOOKUP($A56,'[1]2025 Sign Ups'!$B$2:$G$126,5,FALSE)</f>
        <v>R</v>
      </c>
      <c r="E56" s="129">
        <v>39.4</v>
      </c>
      <c r="F56" s="129">
        <v>39.4</v>
      </c>
      <c r="G56" s="130">
        <v>41</v>
      </c>
      <c r="H56" s="130">
        <v>48</v>
      </c>
      <c r="I56" s="129">
        <f>VLOOKUP($A56,'[1]2025 Sign Ups'!$B$2:$K$104,3,FALSE)</f>
        <v>4</v>
      </c>
      <c r="J56" s="131">
        <f>AVERAGE(SMALL(($E56:$G56),{1,2,3}))-$F$1</f>
        <v>4.5333333333333314</v>
      </c>
      <c r="K56" s="132">
        <f>_xlfn.IFS($L56&gt;6,AVERAGE(SMALL(($G56:$H56),{1,2,3,4,5}))-$F$1,$L56&gt;5,AVERAGE(SMALL(($G56:$H56),{1,2,3,4}))-$F$1,$L56&gt;3,AVERAGE(SMALL(($F56:$H56),{1,2,3,4}))-$F$1,$L56&gt;1,AVERAGE(SMALL(($E56:$H56),{1,2,3,4}))-$F$1,$L56=1,AVERAGE(SMALL(($E56:$H56),{1,2,3}))-$F$1,$L56=0,AVERAGE(SMALL(($E56:$H56),{1,2}))-$F$1)</f>
        <v>6.5500000000000043</v>
      </c>
      <c r="L56" s="133">
        <f>COUNT(G56:H56)</f>
        <v>2</v>
      </c>
      <c r="M56" s="134">
        <v>2</v>
      </c>
    </row>
    <row r="57" spans="1:13" ht="15.75" x14ac:dyDescent="0.25">
      <c r="A57" s="37" t="s">
        <v>122</v>
      </c>
      <c r="B57" s="128" t="str">
        <f>INDEX('[1]2025 Sign Ups'!$C$2:$C$102,MATCH(A57,'[1]2025 Sign Ups'!$B$2:$B$102,0))</f>
        <v>Y</v>
      </c>
      <c r="C57" s="128">
        <v>3</v>
      </c>
      <c r="D57" s="128" t="str">
        <f>VLOOKUP($A57,'[1]2025 Sign Ups'!$B$2:$G$126,5,FALSE)</f>
        <v>R</v>
      </c>
      <c r="E57" s="129">
        <v>43</v>
      </c>
      <c r="F57" s="129">
        <v>43</v>
      </c>
      <c r="G57" s="130">
        <v>42</v>
      </c>
      <c r="H57" s="130">
        <v>42</v>
      </c>
      <c r="I57" s="129">
        <f>VLOOKUP($A57,'[1]2025 Sign Ups'!$B$2:$K$104,3,FALSE)</f>
        <v>7.6000000000000014</v>
      </c>
      <c r="J57" s="131">
        <f>AVERAGE(SMALL(($E57:$G57),{1,2,3}))-$F$1</f>
        <v>7.2666666666666657</v>
      </c>
      <c r="K57" s="132">
        <f>_xlfn.IFS($L57&gt;6,AVERAGE(SMALL(($G57:$H57),{1,2,3,4,5}))-$F$1,$L57&gt;5,AVERAGE(SMALL(($G57:$H57),{1,2,3,4}))-$F$1,$L57&gt;3,AVERAGE(SMALL(($F57:$H57),{1,2,3,4}))-$F$1,$L57&gt;1,AVERAGE(SMALL(($E57:$H57),{1,2,3,4}))-$F$1,$L57=1,AVERAGE(SMALL(($E57:$H57),{1,2,3}))-$F$1,$L57=0,AVERAGE(SMALL(($E57:$H57),{1,2}))-$F$1)</f>
        <v>7.1000000000000014</v>
      </c>
      <c r="L57" s="133">
        <f>COUNT(G57:H57)</f>
        <v>2</v>
      </c>
      <c r="M57" s="134">
        <v>2</v>
      </c>
    </row>
    <row r="58" spans="1:13" ht="15.75" x14ac:dyDescent="0.25">
      <c r="A58" s="37" t="s">
        <v>68</v>
      </c>
      <c r="B58" s="128" t="str">
        <f>INDEX('[1]2025 Sign Ups'!$C$2:$C$102,MATCH(A58,'[1]2025 Sign Ups'!$B$2:$B$102,0))</f>
        <v>Y</v>
      </c>
      <c r="C58" s="128">
        <v>10</v>
      </c>
      <c r="D58" s="128" t="str">
        <f>VLOOKUP($A58,'[1]2025 Sign Ups'!$B$2:$G$126,5,FALSE)</f>
        <v>R</v>
      </c>
      <c r="E58" s="129">
        <v>43.833333333333336</v>
      </c>
      <c r="F58" s="129">
        <v>43.833333333333336</v>
      </c>
      <c r="G58" s="130">
        <v>42</v>
      </c>
      <c r="H58" s="130">
        <v>42</v>
      </c>
      <c r="I58" s="129">
        <f>VLOOKUP($A58,'[1]2025 Sign Ups'!$B$2:$K$104,3,FALSE)</f>
        <v>8.4333333333333371</v>
      </c>
      <c r="J58" s="131">
        <f>AVERAGE(SMALL(($E58:$G58),{1,2,3}))-$F$1</f>
        <v>7.82222222222223</v>
      </c>
      <c r="K58" s="132">
        <f>_xlfn.IFS($L58&gt;6,AVERAGE(SMALL(($G58:$H58),{1,2,3,4,5}))-$F$1,$L58&gt;5,AVERAGE(SMALL(($G58:$H58),{1,2,3,4}))-$F$1,$L58&gt;3,AVERAGE(SMALL(($F58:$H58),{1,2,3,4}))-$F$1,$L58&gt;1,AVERAGE(SMALL(($E58:$H58),{1,2,3,4}))-$F$1,$L58=1,AVERAGE(SMALL(($E58:$H58),{1,2,3}))-$F$1,$L58=0,AVERAGE(SMALL(($E58:$H58),{1,2}))-$F$1)</f>
        <v>7.5166666666666728</v>
      </c>
      <c r="L58" s="133">
        <f>COUNT(G58:H58)</f>
        <v>2</v>
      </c>
      <c r="M58" s="134">
        <v>2</v>
      </c>
    </row>
    <row r="59" spans="1:13" ht="15.75" x14ac:dyDescent="0.25">
      <c r="A59" s="37" t="s">
        <v>84</v>
      </c>
      <c r="B59" s="128" t="str">
        <f>INDEX('[1]2025 Sign Ups'!$C$2:$C$102,MATCH(A59,'[1]2025 Sign Ups'!$B$2:$B$102,0))</f>
        <v>Y</v>
      </c>
      <c r="C59" s="128">
        <v>4</v>
      </c>
      <c r="D59" s="128" t="str">
        <f>VLOOKUP($A59,'[1]2025 Sign Ups'!$B$2:$G$126,5,FALSE)</f>
        <v>R</v>
      </c>
      <c r="E59" s="129">
        <v>43.077999999999996</v>
      </c>
      <c r="F59" s="129">
        <v>43.077999999999996</v>
      </c>
      <c r="G59" s="129" t="s">
        <v>221</v>
      </c>
      <c r="H59" s="129" t="s">
        <v>221</v>
      </c>
      <c r="I59" s="129">
        <f>VLOOKUP($A59,'[1]2025 Sign Ups'!$B$2:$K$104,3,FALSE)</f>
        <v>7.6779999999999973</v>
      </c>
      <c r="J59" s="131">
        <f>AVERAGE(SMALL(($E59:$F59),{1,2}))-$F$1</f>
        <v>7.6779999999999973</v>
      </c>
      <c r="K59" s="132">
        <f>_xlfn.IFS($L59&gt;6,AVERAGE(SMALL(($G59:$H59),{1,2,3,4,5}))-$F$1,$L59&gt;5,AVERAGE(SMALL(($G59:$H59),{1,2,3,4}))-$F$1,$L59&gt;3,AVERAGE(SMALL(($F59:$H59),{1,2,3,4}))-$F$1,$L59&gt;1,AVERAGE(SMALL(($E59:$H59),{1,2,3,4}))-$F$1,$L59=1,AVERAGE(SMALL(($E59:$H59),{1,2,3}))-$F$1,$L59=0,AVERAGE(SMALL(($E59:$H59),{1,2}))-$F$1)</f>
        <v>7.6779999999999973</v>
      </c>
      <c r="L59" s="133">
        <f>COUNT(G59:H59)</f>
        <v>0</v>
      </c>
      <c r="M59" s="134">
        <v>2</v>
      </c>
    </row>
    <row r="60" spans="1:13" ht="15.75" x14ac:dyDescent="0.25">
      <c r="A60" s="45" t="s">
        <v>136</v>
      </c>
      <c r="B60" s="128" t="str">
        <f>INDEX('[1]2025 Sign Ups'!$C$2:$C$102,MATCH(A60,'[1]2025 Sign Ups'!$B$2:$B$102,0))</f>
        <v>Y</v>
      </c>
      <c r="C60" s="128">
        <v>6</v>
      </c>
      <c r="D60" s="128" t="s">
        <v>206</v>
      </c>
      <c r="E60" s="129">
        <v>47</v>
      </c>
      <c r="F60" s="129">
        <v>47</v>
      </c>
      <c r="G60" s="130">
        <v>48</v>
      </c>
      <c r="H60" s="130">
        <v>46</v>
      </c>
      <c r="I60" s="129">
        <f>(G60-$F$1)*0.7</f>
        <v>8.82</v>
      </c>
      <c r="J60" s="129">
        <f>(H60-$F$1)*0.6</f>
        <v>6.36</v>
      </c>
      <c r="K60" s="138">
        <f>_xlfn.IFS($L60&gt;6,AVERAGE(SMALL(($G60:$H60),{1,2,3,4,5}))-$F$1,$L60&gt;5,AVERAGE(SMALL(($G60:$H60),{1,2,3,4}))-$F$1,$L60&gt;3,AVERAGE(SMALL(($F60:$H60),{1,2,3,4}))-$F$1,$L60&gt;1,AVERAGE(SMALL(($E60:$H60),{1,2,3,4}))-$F$1,$L60=1,AVERAGE(SMALL(($E60:$H60),{1,2,3}))-$F$1,$L60=0,AVERAGE(SMALL(($E60:$H60),{1,2}))-$F$1)</f>
        <v>11.600000000000001</v>
      </c>
      <c r="L60" s="133">
        <f>COUNT(G60:H60)</f>
        <v>2</v>
      </c>
      <c r="M60" s="134">
        <v>1</v>
      </c>
    </row>
    <row r="61" spans="1:13" ht="15.75" x14ac:dyDescent="0.25">
      <c r="A61" s="37" t="s">
        <v>133</v>
      </c>
      <c r="B61" s="128" t="str">
        <f>INDEX('[1]2025 Sign Ups'!$C$2:$C$102,MATCH(A61,'[1]2025 Sign Ups'!$B$2:$B$102,0))</f>
        <v>Y</v>
      </c>
      <c r="C61" s="128">
        <v>2</v>
      </c>
      <c r="D61" s="128" t="str">
        <f>VLOOKUP($A61,'[1]2025 Sign Ups'!$B$2:$G$126,5,FALSE)</f>
        <v>S</v>
      </c>
      <c r="E61" s="129">
        <v>42.5</v>
      </c>
      <c r="F61" s="129">
        <v>42.5</v>
      </c>
      <c r="G61" s="130" t="s">
        <v>221</v>
      </c>
      <c r="H61" s="130" t="s">
        <v>221</v>
      </c>
      <c r="I61" s="129">
        <f>VLOOKUP($A61,'[1]2025 Sign Ups'!$B$2:$K$104,3,FALSE)</f>
        <v>7.1000000000000014</v>
      </c>
      <c r="J61" s="131">
        <f>AVERAGE(SMALL(($E61:$F61),{1,2}))-$F$1</f>
        <v>7.1000000000000014</v>
      </c>
      <c r="K61" s="132">
        <f>_xlfn.IFS($L61&gt;6,AVERAGE(SMALL(($G61:$H61),{1,2,3,4,5}))-$F$1,$L61&gt;5,AVERAGE(SMALL(($G61:$H61),{1,2,3,4}))-$F$1,$L61&gt;3,AVERAGE(SMALL(($F61:$H61),{1,2,3,4}))-$F$1,$L61&gt;1,AVERAGE(SMALL(($E61:$H61),{1,2,3,4}))-$F$1,$L61=1,AVERAGE(SMALL(($E61:$H61),{1,2,3}))-$F$1,$L61=0,AVERAGE(SMALL(($E61:$H61),{1,2}))-$F$1)</f>
        <v>7.1000000000000014</v>
      </c>
      <c r="L61" s="133">
        <f>COUNT(G61:H61)</f>
        <v>0</v>
      </c>
      <c r="M61" s="134">
        <v>2</v>
      </c>
    </row>
    <row r="62" spans="1:13" ht="15.75" x14ac:dyDescent="0.25">
      <c r="A62" s="37" t="s">
        <v>137</v>
      </c>
      <c r="B62" s="128" t="str">
        <f>INDEX('[1]2025 Sign Ups'!$C$2:$C$102,MATCH(A62,'[1]2025 Sign Ups'!$B$2:$B$102,0))</f>
        <v>Y</v>
      </c>
      <c r="C62" s="128">
        <v>8</v>
      </c>
      <c r="D62" s="128" t="str">
        <f>VLOOKUP($A62,'[1]2025 Sign Ups'!$B$2:$G$126,5,FALSE)</f>
        <v>R</v>
      </c>
      <c r="E62" s="129">
        <v>43.2</v>
      </c>
      <c r="F62" s="129">
        <v>43.2</v>
      </c>
      <c r="G62" s="129">
        <v>41</v>
      </c>
      <c r="H62" s="129">
        <v>48</v>
      </c>
      <c r="I62" s="129">
        <f>VLOOKUP($A62,'[1]2025 Sign Ups'!$B$2:$K$104,3,FALSE)</f>
        <v>7.8000000000000043</v>
      </c>
      <c r="J62" s="131">
        <f>AVERAGE(SMALL(($E62:$G62),{1,2,3}))-$F$1</f>
        <v>7.06666666666667</v>
      </c>
      <c r="K62" s="132">
        <f>_xlfn.IFS($L62&gt;6,AVERAGE(SMALL(($G62:$H62),{1,2,3,4,5}))-$F$1,$L62&gt;5,AVERAGE(SMALL(($G62:$H62),{1,2,3,4}))-$F$1,$L62&gt;3,AVERAGE(SMALL(($F62:$H62),{1,2,3,4}))-$F$1,$L62&gt;1,AVERAGE(SMALL(($E62:$H62),{1,2,3,4}))-$F$1,$L62=1,AVERAGE(SMALL(($E62:$H62),{1,2,3}))-$F$1,$L62=0,AVERAGE(SMALL(($E62:$H62),{1,2}))-$F$1)</f>
        <v>8.4500000000000028</v>
      </c>
      <c r="L62" s="133">
        <f>COUNT(G62:H62)</f>
        <v>2</v>
      </c>
      <c r="M62" s="134">
        <v>2</v>
      </c>
    </row>
    <row r="63" spans="1:13" ht="15.75" x14ac:dyDescent="0.25">
      <c r="A63" s="37" t="s">
        <v>134</v>
      </c>
      <c r="B63" s="128" t="str">
        <f>INDEX('[1]2025 Sign Ups'!$C$2:$C$102,MATCH(A63,'[1]2025 Sign Ups'!$B$2:$B$102,0))</f>
        <v>Y</v>
      </c>
      <c r="C63" s="128">
        <v>3</v>
      </c>
      <c r="D63" s="128" t="str">
        <f>VLOOKUP($A63,'[1]2025 Sign Ups'!$B$2:$G$126,5,FALSE)</f>
        <v>R</v>
      </c>
      <c r="E63" s="129">
        <v>40.666666666666664</v>
      </c>
      <c r="F63" s="129">
        <v>40.666666666666664</v>
      </c>
      <c r="G63" s="130" t="s">
        <v>221</v>
      </c>
      <c r="H63" s="130">
        <v>49</v>
      </c>
      <c r="I63" s="129">
        <f>VLOOKUP($A63,'[1]2025 Sign Ups'!$B$2:$K$104,3,FALSE)</f>
        <v>5.2666666666666657</v>
      </c>
      <c r="J63" s="131">
        <f>AVERAGE(SMALL(($E63:$F63),{1,2}))-$F$1</f>
        <v>5.2666666666666657</v>
      </c>
      <c r="K63" s="132">
        <f>_xlfn.IFS($L63&gt;6,AVERAGE(SMALL(($G63:$H63),{1,2,3,4,5}))-$F$1,$L63&gt;5,AVERAGE(SMALL(($G63:$H63),{1,2,3,4}))-$F$1,$L63&gt;3,AVERAGE(SMALL(($F63:$H63),{1,2,3,4}))-$F$1,$L63&gt;1,AVERAGE(SMALL(($E63:$H63),{1,2,3,4}))-$F$1,$L63=1,AVERAGE(SMALL(($E63:$H63),{1,2,3}))-$F$1,$L63=0,AVERAGE(SMALL(($E63:$H63),{1,2}))-$F$1)</f>
        <v>8.0444444444444372</v>
      </c>
      <c r="L63" s="133">
        <f>COUNT(G63:H63)</f>
        <v>1</v>
      </c>
      <c r="M63" s="134">
        <v>2</v>
      </c>
    </row>
    <row r="64" spans="1:13" ht="15.75" x14ac:dyDescent="0.25">
      <c r="A64" s="37" t="s">
        <v>99</v>
      </c>
      <c r="B64" s="128" t="str">
        <f>INDEX('[1]2025 Sign Ups'!$C$2:$C$102,MATCH(A64,'[1]2025 Sign Ups'!$B$2:$B$102,0))</f>
        <v>Y</v>
      </c>
      <c r="C64" s="128">
        <v>5</v>
      </c>
      <c r="D64" s="128" t="str">
        <f>VLOOKUP($A64,'[1]2025 Sign Ups'!$B$2:$G$126,5,FALSE)</f>
        <v>R</v>
      </c>
      <c r="E64" s="129">
        <v>36.799999999999997</v>
      </c>
      <c r="F64" s="129">
        <v>36.799999999999997</v>
      </c>
      <c r="G64" s="129">
        <v>37</v>
      </c>
      <c r="H64" s="129">
        <v>37</v>
      </c>
      <c r="I64" s="129">
        <f>VLOOKUP($A64,'[1]2025 Sign Ups'!$B$2:$K$104,3,FALSE)</f>
        <v>1.3999999999999986</v>
      </c>
      <c r="J64" s="131">
        <f>AVERAGE(SMALL(($E64:$G64),{1,2,3}))-$F$1</f>
        <v>1.4666666666666686</v>
      </c>
      <c r="K64" s="132">
        <f>_xlfn.IFS($L64&gt;6,AVERAGE(SMALL(($G64:$H64),{1,2,3,4,5}))-$F$1,$L64&gt;5,AVERAGE(SMALL(($G64:$H64),{1,2,3,4}))-$F$1,$L64&gt;3,AVERAGE(SMALL(($F64:$H64),{1,2,3,4}))-$F$1,$L64&gt;1,AVERAGE(SMALL(($E64:$H64),{1,2,3,4}))-$F$1,$L64=1,AVERAGE(SMALL(($E64:$H64),{1,2,3}))-$F$1,$L64=0,AVERAGE(SMALL(($E64:$H64),{1,2}))-$F$1)</f>
        <v>1.5</v>
      </c>
      <c r="L64" s="133">
        <f>COUNT(G64:H64)</f>
        <v>2</v>
      </c>
      <c r="M64" s="134">
        <v>2</v>
      </c>
    </row>
    <row r="65" spans="1:13" ht="15.75" x14ac:dyDescent="0.25">
      <c r="A65" s="37" t="s">
        <v>82</v>
      </c>
      <c r="B65" s="128" t="str">
        <f>INDEX('[1]2025 Sign Ups'!$C$2:$C$102,MATCH(A65,'[1]2025 Sign Ups'!$B$2:$B$102,0))</f>
        <v>Y</v>
      </c>
      <c r="C65" s="128">
        <v>10</v>
      </c>
      <c r="D65" s="128" t="str">
        <f>VLOOKUP($A65,'[1]2025 Sign Ups'!$B$2:$G$126,5,FALSE)</f>
        <v>R</v>
      </c>
      <c r="E65" s="129">
        <v>41.4</v>
      </c>
      <c r="F65" s="129">
        <v>41.4</v>
      </c>
      <c r="G65" s="130">
        <v>38</v>
      </c>
      <c r="H65" s="130">
        <v>43</v>
      </c>
      <c r="I65" s="129">
        <f>VLOOKUP($A65,'[1]2025 Sign Ups'!$B$2:$K$104,3,FALSE)</f>
        <v>6</v>
      </c>
      <c r="J65" s="131">
        <f>AVERAGE(SMALL(($E65:$G65),{1,2,3}))-$F$1</f>
        <v>4.8666666666666742</v>
      </c>
      <c r="K65" s="132">
        <f>_xlfn.IFS($L65&gt;6,AVERAGE(SMALL(($G65:$H65),{1,2,3,4,5}))-$F$1,$L65&gt;5,AVERAGE(SMALL(($G65:$H65),{1,2,3,4}))-$F$1,$L65&gt;3,AVERAGE(SMALL(($F65:$H65),{1,2,3,4}))-$F$1,$L65&gt;1,AVERAGE(SMALL(($E65:$H65),{1,2,3,4}))-$F$1,$L65=1,AVERAGE(SMALL(($E65:$H65),{1,2,3}))-$F$1,$L65=0,AVERAGE(SMALL(($E65:$H65),{1,2}))-$F$1)</f>
        <v>5.5500000000000043</v>
      </c>
      <c r="L65" s="133">
        <f>COUNT(G65:H65)</f>
        <v>2</v>
      </c>
      <c r="M65" s="134">
        <v>2</v>
      </c>
    </row>
    <row r="66" spans="1:13" ht="15.75" x14ac:dyDescent="0.25">
      <c r="A66" s="37" t="s">
        <v>109</v>
      </c>
      <c r="B66" s="128" t="str">
        <f>INDEX('[1]2025 Sign Ups'!$C$2:$C$102,MATCH(A66,'[1]2025 Sign Ups'!$B$2:$B$102,0))</f>
        <v>Y</v>
      </c>
      <c r="C66" s="128">
        <v>9</v>
      </c>
      <c r="D66" s="128" t="str">
        <f>VLOOKUP($A66,'[1]2025 Sign Ups'!$B$2:$G$126,5,FALSE)</f>
        <v>R</v>
      </c>
      <c r="E66" s="129">
        <v>41.4</v>
      </c>
      <c r="F66" s="129">
        <v>41.4</v>
      </c>
      <c r="G66" s="129" t="s">
        <v>221</v>
      </c>
      <c r="H66" s="129" t="s">
        <v>221</v>
      </c>
      <c r="I66" s="129">
        <f>VLOOKUP($A66,'[1]2025 Sign Ups'!$B$2:$K$104,3,FALSE)</f>
        <v>6</v>
      </c>
      <c r="J66" s="131">
        <f>AVERAGE(SMALL(($E66:$F66),{1,2}))-$F$1</f>
        <v>6</v>
      </c>
      <c r="K66" s="132">
        <f>_xlfn.IFS($L66&gt;6,AVERAGE(SMALL(($G66:$H66),{1,2,3,4,5}))-$F$1,$L66&gt;5,AVERAGE(SMALL(($G66:$H66),{1,2,3,4}))-$F$1,$L66&gt;3,AVERAGE(SMALL(($F66:$H66),{1,2,3,4}))-$F$1,$L66&gt;1,AVERAGE(SMALL(($E66:$H66),{1,2,3,4}))-$F$1,$L66=1,AVERAGE(SMALL(($E66:$H66),{1,2,3}))-$F$1,$L66=0,AVERAGE(SMALL(($E66:$H66),{1,2}))-$F$1)</f>
        <v>6</v>
      </c>
      <c r="L66" s="133">
        <f>COUNT(G66:H66)</f>
        <v>0</v>
      </c>
      <c r="M66" s="134">
        <v>2</v>
      </c>
    </row>
    <row r="67" spans="1:13" ht="15.75" x14ac:dyDescent="0.25">
      <c r="A67" s="37" t="s">
        <v>142</v>
      </c>
      <c r="B67" s="128" t="str">
        <f>INDEX('[1]2025 Sign Ups'!$C$2:$C$102,MATCH(A67,'[1]2025 Sign Ups'!$B$2:$B$102,0))</f>
        <v>Y</v>
      </c>
      <c r="C67" s="128">
        <v>6</v>
      </c>
      <c r="D67" s="128" t="str">
        <f>VLOOKUP($A67,'[1]2025 Sign Ups'!$B$2:$G$126,5,FALSE)</f>
        <v>R</v>
      </c>
      <c r="E67" s="129">
        <v>36.833333333333336</v>
      </c>
      <c r="F67" s="129">
        <v>36.833333333333336</v>
      </c>
      <c r="G67" s="130">
        <v>38</v>
      </c>
      <c r="H67" s="130">
        <v>39</v>
      </c>
      <c r="I67" s="129">
        <f>VLOOKUP($A67,'[1]2025 Sign Ups'!$B$2:$K$104,3,FALSE)</f>
        <v>1.4333333333333371</v>
      </c>
      <c r="J67" s="131">
        <f>AVERAGE(SMALL(($E67:$G67),{1,2,3}))-$F$1</f>
        <v>1.8222222222222229</v>
      </c>
      <c r="K67" s="132">
        <f>_xlfn.IFS($L67&gt;6,AVERAGE(SMALL(($G67:$H67),{1,2,3,4,5}))-$F$1,$L67&gt;5,AVERAGE(SMALL(($G67:$H67),{1,2,3,4}))-$F$1,$L67&gt;3,AVERAGE(SMALL(($F67:$H67),{1,2,3,4}))-$F$1,$L67&gt;1,AVERAGE(SMALL(($E67:$H67),{1,2,3,4}))-$F$1,$L67=1,AVERAGE(SMALL(($E67:$H67),{1,2,3}))-$F$1,$L67=0,AVERAGE(SMALL(($E67:$H67),{1,2}))-$F$1)</f>
        <v>2.2666666666666728</v>
      </c>
      <c r="L67" s="133">
        <f>COUNT(G67:H67)</f>
        <v>2</v>
      </c>
      <c r="M67" s="134">
        <v>2</v>
      </c>
    </row>
    <row r="68" spans="1:13" ht="15.75" x14ac:dyDescent="0.25">
      <c r="A68" s="37" t="s">
        <v>39</v>
      </c>
      <c r="B68" s="128" t="str">
        <f>INDEX('[1]2025 Sign Ups'!$C$2:$C$102,MATCH(A68,'[1]2025 Sign Ups'!$B$2:$B$102,0))</f>
        <v>Y</v>
      </c>
      <c r="C68" s="128">
        <v>1</v>
      </c>
      <c r="D68" s="128" t="str">
        <f>VLOOKUP($A68,'[1]2025 Sign Ups'!$B$2:$G$126,5,FALSE)</f>
        <v>R</v>
      </c>
      <c r="E68" s="129">
        <v>45.166666666666664</v>
      </c>
      <c r="F68" s="129">
        <v>45.166666666666664</v>
      </c>
      <c r="G68" s="130">
        <v>47</v>
      </c>
      <c r="H68" s="130">
        <v>47</v>
      </c>
      <c r="I68" s="129">
        <f>VLOOKUP($A68,'[1]2025 Sign Ups'!$B$2:$K$104,3,FALSE)</f>
        <v>9.7666666666666657</v>
      </c>
      <c r="J68" s="131">
        <f>AVERAGE(SMALL(($E68:$G68),{1,2,3}))-$F$1</f>
        <v>10.377777777777773</v>
      </c>
      <c r="K68" s="132">
        <f>_xlfn.IFS($L68&gt;6,AVERAGE(SMALL(($G68:$H68),{1,2,3,4,5}))-$F$1,$L68&gt;5,AVERAGE(SMALL(($G68:$H68),{1,2,3,4}))-$F$1,$L68&gt;3,AVERAGE(SMALL(($F68:$H68),{1,2,3,4}))-$F$1,$L68&gt;1,AVERAGE(SMALL(($E68:$H68),{1,2,3,4}))-$F$1,$L68=1,AVERAGE(SMALL(($E68:$H68),{1,2,3}))-$F$1,$L68=0,AVERAGE(SMALL(($E68:$H68),{1,2}))-$F$1)</f>
        <v>10.68333333333333</v>
      </c>
      <c r="L68" s="133">
        <f>COUNT(G68:H68)</f>
        <v>2</v>
      </c>
      <c r="M68" s="134">
        <v>2</v>
      </c>
    </row>
    <row r="69" spans="1:13" ht="15.75" x14ac:dyDescent="0.25">
      <c r="A69" s="67" t="s">
        <v>143</v>
      </c>
      <c r="B69" s="128" t="str">
        <f>INDEX('[1]2025 Sign Ups'!$C$2:$C$102,MATCH(A69,'[1]2025 Sign Ups'!$B$2:$B$102,0))</f>
        <v>Y</v>
      </c>
      <c r="C69" s="128">
        <v>8</v>
      </c>
      <c r="D69" s="128" t="str">
        <f>VLOOKUP($A69,'[1]2025 Sign Ups'!$B$2:$G$126,5,FALSE)</f>
        <v>R</v>
      </c>
      <c r="E69" s="129">
        <v>39.200000000000003</v>
      </c>
      <c r="F69" s="129">
        <v>39.200000000000003</v>
      </c>
      <c r="G69" s="130" t="s">
        <v>221</v>
      </c>
      <c r="H69" s="130">
        <v>43</v>
      </c>
      <c r="I69" s="129">
        <f>VLOOKUP($A69,'[1]2025 Sign Ups'!$B$2:$K$104,3,FALSE)</f>
        <v>3.8000000000000043</v>
      </c>
      <c r="J69" s="131">
        <f>AVERAGE(SMALL(($E69:$F69),{1,2}))-$F$1</f>
        <v>3.8000000000000043</v>
      </c>
      <c r="K69" s="132">
        <f>_xlfn.IFS($L69&gt;6,AVERAGE(SMALL(($G69:$H69),{1,2,3,4,5}))-$F$1,$L69&gt;5,AVERAGE(SMALL(($G69:$H69),{1,2,3,4}))-$F$1,$L69&gt;3,AVERAGE(SMALL(($F69:$H69),{1,2,3,4}))-$F$1,$L69&gt;1,AVERAGE(SMALL(($E69:$H69),{1,2,3,4}))-$F$1,$L69=1,AVERAGE(SMALL(($E69:$H69),{1,2,3}))-$F$1,$L69=0,AVERAGE(SMALL(($E69:$H69),{1,2}))-$F$1)</f>
        <v>5.06666666666667</v>
      </c>
      <c r="L69" s="133">
        <f>COUNT(G69:H69)</f>
        <v>1</v>
      </c>
      <c r="M69" s="134">
        <v>2</v>
      </c>
    </row>
    <row r="70" spans="1:13" ht="15.75" x14ac:dyDescent="0.25">
      <c r="A70" s="37" t="s">
        <v>131</v>
      </c>
      <c r="B70" s="128" t="str">
        <f>INDEX('[1]2025 Sign Ups'!$C$2:$C$102,MATCH(A70,'[1]2025 Sign Ups'!$B$2:$B$102,0))</f>
        <v>Y</v>
      </c>
      <c r="C70" s="128">
        <v>2</v>
      </c>
      <c r="D70" s="128" t="str">
        <f>VLOOKUP($A70,'[1]2025 Sign Ups'!$B$2:$G$126,5,FALSE)</f>
        <v>R</v>
      </c>
      <c r="E70" s="129">
        <v>35.65</v>
      </c>
      <c r="F70" s="129">
        <v>35.65</v>
      </c>
      <c r="G70" s="129" t="s">
        <v>221</v>
      </c>
      <c r="H70" s="129" t="s">
        <v>221</v>
      </c>
      <c r="I70" s="129">
        <f>VLOOKUP($A70,'[1]2025 Sign Ups'!$B$2:$K$104,3,FALSE)</f>
        <v>0.25</v>
      </c>
      <c r="J70" s="131">
        <f>AVERAGE(SMALL(($E70:$F70),{1,2}))-$F$1</f>
        <v>0.25</v>
      </c>
      <c r="K70" s="132">
        <f>_xlfn.IFS($L70&gt;6,AVERAGE(SMALL(($G70:$H70),{1,2,3,4,5}))-$F$1,$L70&gt;5,AVERAGE(SMALL(($G70:$H70),{1,2,3,4}))-$F$1,$L70&gt;3,AVERAGE(SMALL(($F70:$H70),{1,2,3,4}))-$F$1,$L70&gt;1,AVERAGE(SMALL(($E70:$H70),{1,2,3,4}))-$F$1,$L70=1,AVERAGE(SMALL(($E70:$H70),{1,2,3}))-$F$1,$L70=0,AVERAGE(SMALL(($E70:$H70),{1,2}))-$F$1)</f>
        <v>0.25</v>
      </c>
      <c r="L70" s="133">
        <f>COUNT(G70:H70)</f>
        <v>0</v>
      </c>
      <c r="M70" s="134">
        <v>2</v>
      </c>
    </row>
    <row r="71" spans="1:13" ht="15.75" x14ac:dyDescent="0.25">
      <c r="A71" s="45" t="s">
        <v>146</v>
      </c>
      <c r="B71" s="128" t="str">
        <f>INDEX('[1]2025 Sign Ups'!$C$2:$C$102,MATCH(A71,'[1]2025 Sign Ups'!$B$2:$B$102,0))</f>
        <v>Y</v>
      </c>
      <c r="C71" s="128">
        <v>6</v>
      </c>
      <c r="D71" s="128" t="s">
        <v>206</v>
      </c>
      <c r="E71" s="129">
        <v>43.5</v>
      </c>
      <c r="F71" s="129">
        <v>43.5</v>
      </c>
      <c r="G71" s="130">
        <v>44</v>
      </c>
      <c r="H71" s="130">
        <v>43</v>
      </c>
      <c r="I71" s="129">
        <f>(G71-$F$1)*0.6</f>
        <v>5.160000000000001</v>
      </c>
      <c r="J71" s="129">
        <f>(H71-$F$1)*0.6</f>
        <v>4.5600000000000005</v>
      </c>
      <c r="K71" s="138">
        <f>_xlfn.IFS($L71&gt;6,AVERAGE(SMALL(($G71:$H71),{1,2,3,4,5}))-$F$1,$L71&gt;5,AVERAGE(SMALL(($G71:$H71),{1,2,3,4}))-$F$1,$L71&gt;3,AVERAGE(SMALL(($F71:$H71),{1,2,3,4}))-$F$1,$L71&gt;1,AVERAGE(SMALL(($E71:$H71),{1,2,3,4}))-$F$1,$L71=1,AVERAGE(SMALL(($E71:$H71),{1,2,3}))-$F$1,$L71=0,AVERAGE(SMALL(($E71:$H71),{1,2}))-$F$1)</f>
        <v>8.1000000000000014</v>
      </c>
      <c r="L71" s="133">
        <f>COUNT(G71:H71)</f>
        <v>2</v>
      </c>
      <c r="M71" s="134">
        <v>1</v>
      </c>
    </row>
    <row r="72" spans="1:13" ht="15.75" x14ac:dyDescent="0.25">
      <c r="A72" s="37" t="s">
        <v>125</v>
      </c>
      <c r="B72" s="128" t="str">
        <f>INDEX('[1]2025 Sign Ups'!$C$2:$C$102,MATCH(A72,'[1]2025 Sign Ups'!$B$2:$B$102,0))</f>
        <v>Y</v>
      </c>
      <c r="C72" s="128">
        <v>3</v>
      </c>
      <c r="D72" s="128" t="str">
        <f>VLOOKUP($A72,'[1]2025 Sign Ups'!$B$2:$G$126,5,FALSE)</f>
        <v>R</v>
      </c>
      <c r="E72" s="129">
        <v>45.4</v>
      </c>
      <c r="F72" s="129">
        <v>45.4</v>
      </c>
      <c r="G72" s="130">
        <v>46</v>
      </c>
      <c r="H72" s="130">
        <v>50</v>
      </c>
      <c r="I72" s="129">
        <f>VLOOKUP($A72,'[1]2025 Sign Ups'!$B$2:$K$104,3,FALSE)</f>
        <v>10</v>
      </c>
      <c r="J72" s="131">
        <f>AVERAGE(SMALL(($E72:$G72),{1,2,3}))-$F$1</f>
        <v>10.200000000000003</v>
      </c>
      <c r="K72" s="132">
        <f>_xlfn.IFS($L72&gt;6,AVERAGE(SMALL(($G72:$H72),{1,2,3,4,5}))-$F$1,$L72&gt;5,AVERAGE(SMALL(($G72:$H72),{1,2,3,4}))-$F$1,$L72&gt;3,AVERAGE(SMALL(($F72:$H72),{1,2,3,4}))-$F$1,$L72&gt;1,AVERAGE(SMALL(($E72:$H72),{1,2,3,4}))-$F$1,$L72=1,AVERAGE(SMALL(($E72:$H72),{1,2,3}))-$F$1,$L72=0,AVERAGE(SMALL(($E72:$H72),{1,2}))-$F$1)</f>
        <v>11.300000000000004</v>
      </c>
      <c r="L72" s="133">
        <f>COUNT(G72:H72)</f>
        <v>2</v>
      </c>
      <c r="M72" s="134">
        <v>2</v>
      </c>
    </row>
    <row r="73" spans="1:13" ht="15.75" x14ac:dyDescent="0.25">
      <c r="A73" s="56" t="s">
        <v>54</v>
      </c>
      <c r="B73" s="128" t="str">
        <f>INDEX('[1]2025 Sign Ups'!$C$2:$C$102,MATCH(A73,'[1]2025 Sign Ups'!$B$2:$B$102,0))</f>
        <v>Y</v>
      </c>
      <c r="C73" s="128">
        <v>1</v>
      </c>
      <c r="D73" s="128" t="str">
        <f>VLOOKUP($A73,'[1]2025 Sign Ups'!$B$2:$G$126,5,FALSE)</f>
        <v>R</v>
      </c>
      <c r="E73" s="129">
        <v>42.8</v>
      </c>
      <c r="F73" s="129">
        <v>42.8</v>
      </c>
      <c r="G73" s="130" t="s">
        <v>221</v>
      </c>
      <c r="H73" s="130" t="s">
        <v>221</v>
      </c>
      <c r="I73" s="129">
        <f>VLOOKUP($A73,'[1]2025 Sign Ups'!$B$2:$K$104,3,FALSE)</f>
        <v>7.3999999999999986</v>
      </c>
      <c r="J73" s="131">
        <f>AVERAGE(SMALL(($E73:$F73),{1,2}))-$F$1</f>
        <v>7.3999999999999986</v>
      </c>
      <c r="K73" s="132">
        <f>_xlfn.IFS($L73&gt;6,AVERAGE(SMALL(($G73:$H73),{1,2,3,4,5}))-$F$1,$L73&gt;5,AVERAGE(SMALL(($G73:$H73),{1,2,3,4}))-$F$1,$L73&gt;3,AVERAGE(SMALL(($F73:$H73),{1,2,3,4}))-$F$1,$L73&gt;1,AVERAGE(SMALL(($E73:$H73),{1,2,3,4}))-$F$1,$L73=1,AVERAGE(SMALL(($E73:$H73),{1,2,3}))-$F$1,$L73=0,AVERAGE(SMALL(($E73:$H73),{1,2}))-$F$1)</f>
        <v>7.3999999999999986</v>
      </c>
      <c r="L73" s="133">
        <f>COUNT(G73:H73)</f>
        <v>0</v>
      </c>
      <c r="M73" s="134">
        <v>2</v>
      </c>
    </row>
    <row r="74" spans="1:13" ht="15.75" x14ac:dyDescent="0.25">
      <c r="A74" s="37" t="s">
        <v>113</v>
      </c>
      <c r="B74" s="128" t="str">
        <f>INDEX('[1]2025 Sign Ups'!$C$2:$C$102,MATCH(A74,'[1]2025 Sign Ups'!$B$2:$B$102,0))</f>
        <v>Y</v>
      </c>
      <c r="C74" s="128">
        <v>8</v>
      </c>
      <c r="D74" s="128" t="str">
        <f>VLOOKUP($A74,'[1]2025 Sign Ups'!$B$2:$G$126,5,FALSE)</f>
        <v>R</v>
      </c>
      <c r="E74" s="129">
        <v>46</v>
      </c>
      <c r="F74" s="129">
        <v>46</v>
      </c>
      <c r="G74" s="130">
        <v>52</v>
      </c>
      <c r="H74" s="130" t="s">
        <v>221</v>
      </c>
      <c r="I74" s="129">
        <f>VLOOKUP($A74,'[1]2025 Sign Ups'!$B$2:$K$104,3,FALSE)</f>
        <v>10.600000000000001</v>
      </c>
      <c r="J74" s="131">
        <f>AVERAGE(SMALL(($E74:$G74),{1,2,3}))-$F$1</f>
        <v>12.600000000000001</v>
      </c>
      <c r="K74" s="132">
        <f>_xlfn.IFS($L74&gt;6,AVERAGE(SMALL(($G74:$H74),{1,2,3,4,5}))-$F$1,$L74&gt;5,AVERAGE(SMALL(($G74:$H74),{1,2,3,4}))-$F$1,$L74&gt;3,AVERAGE(SMALL(($F74:$H74),{1,2,3,4}))-$F$1,$L74&gt;1,AVERAGE(SMALL(($E74:$H74),{1,2,3,4}))-$F$1,$L74=1,AVERAGE(SMALL(($E74:$H74),{1,2,3}))-$F$1,$L74=0,AVERAGE(SMALL(($E74:$H74),{1,2}))-$F$1)</f>
        <v>12.600000000000001</v>
      </c>
      <c r="L74" s="133">
        <f>COUNT(G74:H74)</f>
        <v>1</v>
      </c>
      <c r="M74" s="134">
        <v>2</v>
      </c>
    </row>
    <row r="75" spans="1:13" ht="15.75" x14ac:dyDescent="0.25">
      <c r="A75" s="37" t="s">
        <v>103</v>
      </c>
      <c r="B75" s="128" t="str">
        <f>INDEX('[1]2025 Sign Ups'!$C$2:$C$102,MATCH(A75,'[1]2025 Sign Ups'!$B$2:$B$102,0))</f>
        <v>Y</v>
      </c>
      <c r="C75" s="128">
        <v>9</v>
      </c>
      <c r="D75" s="128" t="str">
        <f>VLOOKUP($A75,'[1]2025 Sign Ups'!$B$2:$G$126,5,FALSE)</f>
        <v>R</v>
      </c>
      <c r="E75" s="129">
        <v>44</v>
      </c>
      <c r="F75" s="129">
        <v>44</v>
      </c>
      <c r="G75" s="130">
        <v>47</v>
      </c>
      <c r="H75" s="130">
        <v>48</v>
      </c>
      <c r="I75" s="129">
        <f>VLOOKUP($A75,'[1]2025 Sign Ups'!$B$2:$K$104,3,FALSE)</f>
        <v>8.6000000000000014</v>
      </c>
      <c r="J75" s="131">
        <f>AVERAGE(SMALL(($E75:$G75),{1,2,3}))-$F$1</f>
        <v>9.6000000000000014</v>
      </c>
      <c r="K75" s="132">
        <f>_xlfn.IFS($L75&gt;6,AVERAGE(SMALL(($G75:$H75),{1,2,3,4,5}))-$F$1,$L75&gt;5,AVERAGE(SMALL(($G75:$H75),{1,2,3,4}))-$F$1,$L75&gt;3,AVERAGE(SMALL(($F75:$H75),{1,2,3,4}))-$F$1,$L75&gt;1,AVERAGE(SMALL(($E75:$H75),{1,2,3,4}))-$F$1,$L75=1,AVERAGE(SMALL(($E75:$H75),{1,2,3}))-$F$1,$L75=0,AVERAGE(SMALL(($E75:$H75),{1,2}))-$F$1)</f>
        <v>10.350000000000001</v>
      </c>
      <c r="L75" s="133">
        <f>COUNT(G75:H75)</f>
        <v>2</v>
      </c>
      <c r="M75" s="134">
        <v>2</v>
      </c>
    </row>
    <row r="76" spans="1:13" ht="15.75" x14ac:dyDescent="0.25">
      <c r="A76" s="37" t="s">
        <v>135</v>
      </c>
      <c r="B76" s="128" t="str">
        <f>INDEX('[1]2025 Sign Ups'!$C$2:$C$102,MATCH(A76,'[1]2025 Sign Ups'!$B$2:$B$102,0))</f>
        <v>Y</v>
      </c>
      <c r="C76" s="128">
        <v>2</v>
      </c>
      <c r="D76" s="128" t="str">
        <f>VLOOKUP($A76,'[1]2025 Sign Ups'!$B$2:$G$126,5,FALSE)</f>
        <v>R</v>
      </c>
      <c r="E76" s="129">
        <v>48</v>
      </c>
      <c r="F76" s="129">
        <v>48</v>
      </c>
      <c r="G76" s="130" t="s">
        <v>221</v>
      </c>
      <c r="H76" s="130" t="s">
        <v>221</v>
      </c>
      <c r="I76" s="129">
        <f>VLOOKUP($A76,'[1]2025 Sign Ups'!$B$2:$K$104,3,FALSE)</f>
        <v>12.600000000000001</v>
      </c>
      <c r="J76" s="131">
        <f>AVERAGE(SMALL(($E76:$F76),{1,2}))-$F$1</f>
        <v>12.600000000000001</v>
      </c>
      <c r="K76" s="132">
        <f>_xlfn.IFS($L76&gt;6,AVERAGE(SMALL(($G76:$H76),{1,2,3,4,5}))-$F$1,$L76&gt;5,AVERAGE(SMALL(($G76:$H76),{1,2,3,4}))-$F$1,$L76&gt;3,AVERAGE(SMALL(($F76:$H76),{1,2,3,4}))-$F$1,$L76&gt;1,AVERAGE(SMALL(($E76:$H76),{1,2,3,4}))-$F$1,$L76=1,AVERAGE(SMALL(($E76:$H76),{1,2,3}))-$F$1,$L76=0,AVERAGE(SMALL(($E76:$H76),{1,2}))-$F$1)</f>
        <v>12.600000000000001</v>
      </c>
      <c r="L76" s="133">
        <f>COUNT(G76:H76)</f>
        <v>0</v>
      </c>
      <c r="M76" s="134">
        <v>2</v>
      </c>
    </row>
    <row r="77" spans="1:13" ht="15.75" x14ac:dyDescent="0.25">
      <c r="A77" s="37" t="s">
        <v>100</v>
      </c>
      <c r="B77" s="128" t="str">
        <f>INDEX('[1]2025 Sign Ups'!$C$2:$C$102,MATCH(A77,'[1]2025 Sign Ups'!$B$2:$B$102,0))</f>
        <v>Y</v>
      </c>
      <c r="C77" s="128">
        <v>9</v>
      </c>
      <c r="D77" s="128" t="str">
        <f>VLOOKUP($A77,'[1]2025 Sign Ups'!$B$2:$G$126,5,FALSE)</f>
        <v>R</v>
      </c>
      <c r="E77" s="129">
        <v>46.6</v>
      </c>
      <c r="F77" s="129">
        <v>46.6</v>
      </c>
      <c r="G77" s="130">
        <v>48</v>
      </c>
      <c r="H77" s="130">
        <v>47</v>
      </c>
      <c r="I77" s="129">
        <f>VLOOKUP($A77,'[1]2025 Sign Ups'!$B$2:$K$104,3,FALSE)</f>
        <v>11.200000000000003</v>
      </c>
      <c r="J77" s="131">
        <f>AVERAGE(SMALL(($E77:$G77),{1,2,3}))-$F$1</f>
        <v>11.666666666666664</v>
      </c>
      <c r="K77" s="132">
        <f>_xlfn.IFS($L77&gt;6,AVERAGE(SMALL(($G77:$H77),{1,2,3,4,5}))-$F$1,$L77&gt;5,AVERAGE(SMALL(($G77:$H77),{1,2,3,4}))-$F$1,$L77&gt;3,AVERAGE(SMALL(($F77:$H77),{1,2,3,4}))-$F$1,$L77&gt;1,AVERAGE(SMALL(($E77:$H77),{1,2,3,4}))-$F$1,$L77=1,AVERAGE(SMALL(($E77:$H77),{1,2,3}))-$F$1,$L77=0,AVERAGE(SMALL(($E77:$H77),{1,2}))-$F$1)</f>
        <v>11.649999999999999</v>
      </c>
      <c r="L77" s="133">
        <f>COUNT(G77:H77)</f>
        <v>2</v>
      </c>
      <c r="M77" s="134">
        <v>2</v>
      </c>
    </row>
    <row r="78" spans="1:13" ht="15.75" x14ac:dyDescent="0.25">
      <c r="A78" s="37" t="s">
        <v>129</v>
      </c>
      <c r="B78" s="128" t="str">
        <f>INDEX('[1]2025 Sign Ups'!$C$2:$C$102,MATCH(A78,'[1]2025 Sign Ups'!$B$2:$B$102,0))</f>
        <v>Y</v>
      </c>
      <c r="C78" s="128">
        <v>2</v>
      </c>
      <c r="D78" s="128" t="str">
        <f>VLOOKUP($A78,'[1]2025 Sign Ups'!$B$2:$G$126,5,FALSE)</f>
        <v>R</v>
      </c>
      <c r="E78" s="129">
        <v>45.4</v>
      </c>
      <c r="F78" s="129">
        <v>45.4</v>
      </c>
      <c r="G78" s="130">
        <v>48</v>
      </c>
      <c r="H78" s="130">
        <v>51</v>
      </c>
      <c r="I78" s="129">
        <f>VLOOKUP($A78,'[1]2025 Sign Ups'!$B$2:$K$104,3,FALSE)</f>
        <v>10</v>
      </c>
      <c r="J78" s="131">
        <f>AVERAGE(SMALL(($E78:$G78),{1,2,3}))-$F$1</f>
        <v>10.866666666666674</v>
      </c>
      <c r="K78" s="132">
        <f>_xlfn.IFS($L78&gt;6,AVERAGE(SMALL(($G78:$H78),{1,2,3,4,5}))-$F$1,$L78&gt;5,AVERAGE(SMALL(($G78:$H78),{1,2,3,4}))-$F$1,$L78&gt;3,AVERAGE(SMALL(($F78:$H78),{1,2,3,4}))-$F$1,$L78&gt;1,AVERAGE(SMALL(($E78:$H78),{1,2,3,4}))-$F$1,$L78=1,AVERAGE(SMALL(($E78:$H78),{1,2,3}))-$F$1,$L78=0,AVERAGE(SMALL(($E78:$H78),{1,2}))-$F$1)</f>
        <v>12.050000000000004</v>
      </c>
      <c r="L78" s="133">
        <f>COUNT(G78:H78)</f>
        <v>2</v>
      </c>
      <c r="M78" s="134">
        <v>2</v>
      </c>
    </row>
    <row r="79" spans="1:13" ht="15.75" x14ac:dyDescent="0.25">
      <c r="A79" s="37" t="s">
        <v>105</v>
      </c>
      <c r="B79" s="128" t="str">
        <f>INDEX('[1]2025 Sign Ups'!$C$2:$C$102,MATCH(A79,'[1]2025 Sign Ups'!$B$2:$B$102,0))</f>
        <v>Y</v>
      </c>
      <c r="C79" s="128">
        <v>5</v>
      </c>
      <c r="D79" s="128" t="str">
        <f>VLOOKUP($A79,'[1]2025 Sign Ups'!$B$2:$G$126,5,FALSE)</f>
        <v>R</v>
      </c>
      <c r="E79" s="129">
        <v>40.833333333333336</v>
      </c>
      <c r="F79" s="129">
        <v>40.833333333333336</v>
      </c>
      <c r="G79" s="130">
        <v>37</v>
      </c>
      <c r="H79" s="130">
        <v>42</v>
      </c>
      <c r="I79" s="129">
        <f>VLOOKUP($A79,'[1]2025 Sign Ups'!$B$2:$K$104,3,FALSE)</f>
        <v>5.4333333333333371</v>
      </c>
      <c r="J79" s="131">
        <f>AVERAGE(SMALL(($E79:$G79),{1,2,3}))-$F$1</f>
        <v>4.1555555555555657</v>
      </c>
      <c r="K79" s="132">
        <f>_xlfn.IFS($L79&gt;6,AVERAGE(SMALL(($G79:$H79),{1,2,3,4,5}))-$F$1,$L79&gt;5,AVERAGE(SMALL(($G79:$H79),{1,2,3,4}))-$F$1,$L79&gt;3,AVERAGE(SMALL(($F79:$H79),{1,2,3,4}))-$F$1,$L79&gt;1,AVERAGE(SMALL(($E79:$H79),{1,2,3,4}))-$F$1,$L79=1,AVERAGE(SMALL(($E79:$H79),{1,2,3}))-$F$1,$L79=0,AVERAGE(SMALL(($E79:$H79),{1,2}))-$F$1)</f>
        <v>4.7666666666666728</v>
      </c>
      <c r="L79" s="133">
        <f>COUNT(G79:H79)</f>
        <v>2</v>
      </c>
      <c r="M79" s="134">
        <v>2</v>
      </c>
    </row>
    <row r="80" spans="1:13" ht="15.75" x14ac:dyDescent="0.25">
      <c r="A80" s="37" t="s">
        <v>102</v>
      </c>
      <c r="B80" s="128" t="str">
        <f>INDEX('[1]2025 Sign Ups'!$C$2:$C$102,MATCH(A80,'[1]2025 Sign Ups'!$B$2:$B$102,0))</f>
        <v>Y</v>
      </c>
      <c r="C80" s="128">
        <v>9</v>
      </c>
      <c r="D80" s="128" t="str">
        <f>VLOOKUP($A80,'[1]2025 Sign Ups'!$B$2:$G$126,5,FALSE)</f>
        <v>R</v>
      </c>
      <c r="E80" s="129">
        <v>38.6</v>
      </c>
      <c r="F80" s="129">
        <v>38.6</v>
      </c>
      <c r="G80" s="130" t="s">
        <v>221</v>
      </c>
      <c r="H80" s="130">
        <v>40</v>
      </c>
      <c r="I80" s="129">
        <f>VLOOKUP($A80,'[1]2025 Sign Ups'!$B$2:$K$104,3,FALSE)</f>
        <v>3.2000000000000028</v>
      </c>
      <c r="J80" s="131">
        <f>AVERAGE(SMALL(($E80:$F80),{1,2}))-$F$1</f>
        <v>3.2000000000000028</v>
      </c>
      <c r="K80" s="132">
        <f>_xlfn.IFS($L80&gt;6,AVERAGE(SMALL(($G80:$H80),{1,2,3,4,5}))-$F$1,$L80&gt;5,AVERAGE(SMALL(($G80:$H80),{1,2,3,4}))-$F$1,$L80&gt;3,AVERAGE(SMALL(($F80:$H80),{1,2,3,4}))-$F$1,$L80&gt;1,AVERAGE(SMALL(($E80:$H80),{1,2,3,4}))-$F$1,$L80=1,AVERAGE(SMALL(($E80:$H80),{1,2,3}))-$F$1,$L80=0,AVERAGE(SMALL(($E80:$H80),{1,2}))-$F$1)</f>
        <v>3.6666666666666714</v>
      </c>
      <c r="L80" s="133">
        <f>COUNT(G80:H80)</f>
        <v>1</v>
      </c>
      <c r="M80" s="134">
        <v>2</v>
      </c>
    </row>
    <row r="81" spans="1:13" ht="15.75" x14ac:dyDescent="0.25">
      <c r="A81" s="37" t="s">
        <v>80</v>
      </c>
      <c r="B81" s="128" t="str">
        <f>INDEX('[1]2025 Sign Ups'!$C$2:$C$102,MATCH(A81,'[1]2025 Sign Ups'!$B$2:$B$102,0))</f>
        <v>Y</v>
      </c>
      <c r="C81" s="128">
        <v>4</v>
      </c>
      <c r="D81" s="128" t="str">
        <f>VLOOKUP($A81,'[1]2025 Sign Ups'!$B$2:$G$126,5,FALSE)</f>
        <v>R</v>
      </c>
      <c r="E81" s="129">
        <v>44.6</v>
      </c>
      <c r="F81" s="129">
        <v>44.6</v>
      </c>
      <c r="G81" s="130" t="s">
        <v>221</v>
      </c>
      <c r="H81" s="130">
        <v>50</v>
      </c>
      <c r="I81" s="129">
        <f>VLOOKUP($A81,'[1]2025 Sign Ups'!$B$2:$K$104,3,FALSE)</f>
        <v>9.2000000000000028</v>
      </c>
      <c r="J81" s="131">
        <f>AVERAGE(SMALL(($E81:$F81),{1,2}))-$F$1</f>
        <v>9.2000000000000028</v>
      </c>
      <c r="K81" s="132">
        <f>_xlfn.IFS($L81&gt;6,AVERAGE(SMALL(($G81:$H81),{1,2,3,4,5}))-$F$1,$L81&gt;5,AVERAGE(SMALL(($G81:$H81),{1,2,3,4}))-$F$1,$L81&gt;3,AVERAGE(SMALL(($F81:$H81),{1,2,3,4}))-$F$1,$L81&gt;1,AVERAGE(SMALL(($E81:$H81),{1,2,3,4}))-$F$1,$L81=1,AVERAGE(SMALL(($E81:$H81),{1,2,3}))-$F$1,$L81=0,AVERAGE(SMALL(($E81:$H81),{1,2}))-$F$1)</f>
        <v>11</v>
      </c>
      <c r="L81" s="133">
        <f>COUNT(G81:H81)</f>
        <v>1</v>
      </c>
      <c r="M81" s="134">
        <v>2</v>
      </c>
    </row>
    <row r="82" spans="1:13" ht="15.75" x14ac:dyDescent="0.25">
      <c r="A82" s="37" t="s">
        <v>115</v>
      </c>
      <c r="B82" s="128" t="str">
        <f>INDEX('[1]2025 Sign Ups'!$C$2:$C$102,MATCH(A82,'[1]2025 Sign Ups'!$B$2:$B$102,0))</f>
        <v>Y</v>
      </c>
      <c r="C82" s="128">
        <v>9</v>
      </c>
      <c r="D82" s="128" t="str">
        <f>VLOOKUP($A82,'[1]2025 Sign Ups'!$B$2:$G$126,5,FALSE)</f>
        <v>R</v>
      </c>
      <c r="E82" s="129">
        <v>52.8</v>
      </c>
      <c r="F82" s="129">
        <v>52.8</v>
      </c>
      <c r="G82" s="129">
        <v>59</v>
      </c>
      <c r="H82" s="129" t="s">
        <v>221</v>
      </c>
      <c r="I82" s="129">
        <f>VLOOKUP($A82,'[1]2025 Sign Ups'!$B$2:$K$104,3,FALSE)</f>
        <v>17.399999999999999</v>
      </c>
      <c r="J82" s="131">
        <f>AVERAGE(SMALL(($E82:$G82),{1,2,3}))-$F$1</f>
        <v>19.466666666666669</v>
      </c>
      <c r="K82" s="132">
        <f>_xlfn.IFS($L82&gt;6,AVERAGE(SMALL(($G82:$H82),{1,2,3,4,5}))-$F$1,$L82&gt;5,AVERAGE(SMALL(($G82:$H82),{1,2,3,4}))-$F$1,$L82&gt;3,AVERAGE(SMALL(($F82:$H82),{1,2,3,4}))-$F$1,$L82&gt;1,AVERAGE(SMALL(($E82:$H82),{1,2,3,4}))-$F$1,$L82=1,AVERAGE(SMALL(($E82:$H82),{1,2,3}))-$F$1,$L82=0,AVERAGE(SMALL(($E82:$H82),{1,2}))-$F$1)</f>
        <v>19.466666666666669</v>
      </c>
      <c r="L82" s="133">
        <f>COUNT(G82:H82)</f>
        <v>1</v>
      </c>
      <c r="M82" s="134">
        <v>2</v>
      </c>
    </row>
    <row r="83" spans="1:13" ht="15.75" x14ac:dyDescent="0.25">
      <c r="A83" s="37" t="s">
        <v>106</v>
      </c>
      <c r="B83" s="128" t="str">
        <f>INDEX('[1]2025 Sign Ups'!$C$2:$C$102,MATCH(A83,'[1]2025 Sign Ups'!$B$2:$B$102,0))</f>
        <v>Y</v>
      </c>
      <c r="C83" s="128">
        <v>5</v>
      </c>
      <c r="D83" s="128" t="str">
        <f>VLOOKUP($A83,'[1]2025 Sign Ups'!$B$2:$G$126,5,FALSE)</f>
        <v>S</v>
      </c>
      <c r="E83" s="129">
        <v>42</v>
      </c>
      <c r="F83" s="129">
        <v>42</v>
      </c>
      <c r="G83" s="129">
        <v>47</v>
      </c>
      <c r="H83" s="129">
        <v>46</v>
      </c>
      <c r="I83" s="129">
        <f>VLOOKUP($A83,'[1]2025 Sign Ups'!$B$2:$K$104,3,FALSE)</f>
        <v>6.6000000000000014</v>
      </c>
      <c r="J83" s="131">
        <f>AVERAGE(SMALL(($E83:$G83),{1,2,3}))-$F$1</f>
        <v>8.2666666666666657</v>
      </c>
      <c r="K83" s="132">
        <f>_xlfn.IFS($L83&gt;6,AVERAGE(SMALL(($G83:$H83),{1,2,3,4,5}))-$F$1,$L83&gt;5,AVERAGE(SMALL(($G83:$H83),{1,2,3,4}))-$F$1,$L83&gt;3,AVERAGE(SMALL(($F83:$H83),{1,2,3,4}))-$F$1,$L83&gt;1,AVERAGE(SMALL(($E83:$H83),{1,2,3,4}))-$F$1,$L83=1,AVERAGE(SMALL(($E83:$H83),{1,2,3}))-$F$1,$L83=0,AVERAGE(SMALL(($E83:$H83),{1,2}))-$F$1)</f>
        <v>8.8500000000000014</v>
      </c>
      <c r="L83" s="133">
        <f>COUNT(G83:H83)</f>
        <v>2</v>
      </c>
      <c r="M83" s="134">
        <v>2</v>
      </c>
    </row>
    <row r="84" spans="1:13" ht="15.75" x14ac:dyDescent="0.25">
      <c r="A84" s="37" t="s">
        <v>85</v>
      </c>
      <c r="B84" s="128" t="str">
        <f>INDEX('[1]2025 Sign Ups'!$C$2:$C$102,MATCH(A84,'[1]2025 Sign Ups'!$B$2:$B$102,0))</f>
        <v>Y</v>
      </c>
      <c r="C84" s="128">
        <v>10</v>
      </c>
      <c r="D84" s="128" t="str">
        <f>VLOOKUP($A84,'[1]2025 Sign Ups'!$B$2:$G$126,5,FALSE)</f>
        <v>R</v>
      </c>
      <c r="E84" s="129">
        <v>46.4</v>
      </c>
      <c r="F84" s="129">
        <v>46.4</v>
      </c>
      <c r="G84" s="130">
        <v>41</v>
      </c>
      <c r="H84" s="130">
        <v>49</v>
      </c>
      <c r="I84" s="129">
        <f>VLOOKUP($A84,'[1]2025 Sign Ups'!$B$2:$K$104,3,FALSE)</f>
        <v>11</v>
      </c>
      <c r="J84" s="131">
        <f>AVERAGE(SMALL(($E84:$G84),{1,2,3}))-$F$1</f>
        <v>9.2000000000000028</v>
      </c>
      <c r="K84" s="132">
        <f>_xlfn.IFS($L84&gt;6,AVERAGE(SMALL(($G84:$H84),{1,2,3,4,5}))-$F$1,$L84&gt;5,AVERAGE(SMALL(($G84:$H84),{1,2,3,4}))-$F$1,$L84&gt;3,AVERAGE(SMALL(($F84:$H84),{1,2,3,4}))-$F$1,$L84&gt;1,AVERAGE(SMALL(($E84:$H84),{1,2,3,4}))-$F$1,$L84=1,AVERAGE(SMALL(($E84:$H84),{1,2,3}))-$F$1,$L84=0,AVERAGE(SMALL(($E84:$H84),{1,2}))-$F$1)</f>
        <v>10.300000000000004</v>
      </c>
      <c r="L84" s="133">
        <f>COUNT(G84:H84)</f>
        <v>2</v>
      </c>
      <c r="M84" s="134">
        <v>2</v>
      </c>
    </row>
    <row r="85" spans="1:13" ht="15.75" x14ac:dyDescent="0.25">
      <c r="A85" s="37" t="s">
        <v>121</v>
      </c>
      <c r="B85" s="128" t="str">
        <f>INDEX('[1]2025 Sign Ups'!$C$2:$C$102,MATCH(A85,'[1]2025 Sign Ups'!$B$2:$B$102,0))</f>
        <v>Y</v>
      </c>
      <c r="C85" s="128">
        <v>2</v>
      </c>
      <c r="D85" s="128" t="str">
        <f>VLOOKUP($A85,'[1]2025 Sign Ups'!$B$2:$G$126,5,FALSE)</f>
        <v>R</v>
      </c>
      <c r="E85" s="129">
        <v>49</v>
      </c>
      <c r="F85" s="129">
        <v>49</v>
      </c>
      <c r="G85" s="130" t="s">
        <v>221</v>
      </c>
      <c r="H85" s="130">
        <v>46</v>
      </c>
      <c r="I85" s="129">
        <f>VLOOKUP($A85,'[1]2025 Sign Ups'!$B$2:$K$104,3,FALSE)</f>
        <v>13.600000000000001</v>
      </c>
      <c r="J85" s="131">
        <f>AVERAGE(SMALL(($E85:$F85),{1,2}))-$F$1</f>
        <v>13.600000000000001</v>
      </c>
      <c r="K85" s="132">
        <f>_xlfn.IFS($L85&gt;6,AVERAGE(SMALL(($G85:$H85),{1,2,3,4,5}))-$F$1,$L85&gt;5,AVERAGE(SMALL(($G85:$H85),{1,2,3,4}))-$F$1,$L85&gt;3,AVERAGE(SMALL(($F85:$H85),{1,2,3,4}))-$F$1,$L85&gt;1,AVERAGE(SMALL(($E85:$H85),{1,2,3,4}))-$F$1,$L85=1,AVERAGE(SMALL(($E85:$H85),{1,2,3}))-$F$1,$L85=0,AVERAGE(SMALL(($E85:$H85),{1,2}))-$F$1)</f>
        <v>12.600000000000001</v>
      </c>
      <c r="L85" s="133">
        <f>COUNT(G85:H85)</f>
        <v>1</v>
      </c>
      <c r="M85" s="134">
        <v>2</v>
      </c>
    </row>
    <row r="86" spans="1:13" ht="15.75" x14ac:dyDescent="0.25">
      <c r="A86" s="37" t="s">
        <v>75</v>
      </c>
      <c r="B86" s="128" t="str">
        <f>INDEX('[1]2025 Sign Ups'!$C$2:$C$102,MATCH(A86,'[1]2025 Sign Ups'!$B$2:$B$102,0))</f>
        <v>Y</v>
      </c>
      <c r="C86" s="128">
        <v>4</v>
      </c>
      <c r="D86" s="128" t="str">
        <f>VLOOKUP($A86,'[1]2025 Sign Ups'!$B$2:$G$126,5,FALSE)</f>
        <v>R</v>
      </c>
      <c r="E86" s="129">
        <v>47.833333333333336</v>
      </c>
      <c r="F86" s="129">
        <v>47.833333333333336</v>
      </c>
      <c r="G86" s="130">
        <v>52</v>
      </c>
      <c r="H86" s="130">
        <v>53</v>
      </c>
      <c r="I86" s="129">
        <f>VLOOKUP($A86,'[1]2025 Sign Ups'!$B$2:$K$104,3,FALSE)</f>
        <v>12.433333333333337</v>
      </c>
      <c r="J86" s="131">
        <f>AVERAGE(SMALL(($E86:$G86),{1,2,3}))-$F$1</f>
        <v>13.82222222222223</v>
      </c>
      <c r="K86" s="132">
        <f>_xlfn.IFS($L86&gt;6,AVERAGE(SMALL(($G86:$H86),{1,2,3,4,5}))-$F$1,$L86&gt;5,AVERAGE(SMALL(($G86:$H86),{1,2,3,4}))-$F$1,$L86&gt;3,AVERAGE(SMALL(($F86:$H86),{1,2,3,4}))-$F$1,$L86&gt;1,AVERAGE(SMALL(($E86:$H86),{1,2,3,4}))-$F$1,$L86=1,AVERAGE(SMALL(($E86:$H86),{1,2,3}))-$F$1,$L86=0,AVERAGE(SMALL(($E86:$H86),{1,2}))-$F$1)</f>
        <v>14.766666666666673</v>
      </c>
      <c r="L86" s="133">
        <f>COUNT(G86:H86)</f>
        <v>2</v>
      </c>
      <c r="M86" s="134">
        <v>2</v>
      </c>
    </row>
    <row r="87" spans="1:13" ht="15.75" x14ac:dyDescent="0.25">
      <c r="A87" s="37" t="s">
        <v>127</v>
      </c>
      <c r="B87" s="128" t="str">
        <f>INDEX('[1]2025 Sign Ups'!$C$2:$C$102,MATCH(A87,'[1]2025 Sign Ups'!$B$2:$B$102,0))</f>
        <v>Y</v>
      </c>
      <c r="C87" s="128">
        <v>2</v>
      </c>
      <c r="D87" s="128" t="str">
        <f>VLOOKUP($A87,'[1]2025 Sign Ups'!$B$2:$G$126,5,FALSE)</f>
        <v>R</v>
      </c>
      <c r="E87" s="129">
        <v>44.8</v>
      </c>
      <c r="F87" s="129">
        <v>44.8</v>
      </c>
      <c r="G87" s="129" t="s">
        <v>221</v>
      </c>
      <c r="H87" s="129">
        <v>48</v>
      </c>
      <c r="I87" s="129">
        <f>VLOOKUP($A87,'[1]2025 Sign Ups'!$B$2:$K$104,3,FALSE)</f>
        <v>9.3999999999999986</v>
      </c>
      <c r="J87" s="131">
        <f>AVERAGE(SMALL(($E87:$F87),{1,2}))-$F$1</f>
        <v>9.3999999999999986</v>
      </c>
      <c r="K87" s="132">
        <f>_xlfn.IFS($L87&gt;6,AVERAGE(SMALL(($G87:$H87),{1,2,3,4,5}))-$F$1,$L87&gt;5,AVERAGE(SMALL(($G87:$H87),{1,2,3,4}))-$F$1,$L87&gt;3,AVERAGE(SMALL(($F87:$H87),{1,2,3,4}))-$F$1,$L87&gt;1,AVERAGE(SMALL(($E87:$H87),{1,2,3,4}))-$F$1,$L87=1,AVERAGE(SMALL(($E87:$H87),{1,2,3}))-$F$1,$L87=0,AVERAGE(SMALL(($E87:$H87),{1,2}))-$F$1)</f>
        <v>10.466666666666669</v>
      </c>
      <c r="L87" s="133">
        <f>COUNT(G87:H87)</f>
        <v>1</v>
      </c>
      <c r="M87" s="134">
        <v>2</v>
      </c>
    </row>
    <row r="88" spans="1:13" ht="15.75" x14ac:dyDescent="0.25">
      <c r="A88" s="45" t="s">
        <v>45</v>
      </c>
      <c r="B88" s="137" t="s">
        <v>195</v>
      </c>
      <c r="C88" s="128">
        <v>1</v>
      </c>
      <c r="D88" s="128" t="str">
        <f>VLOOKUP($A88,'[1]2025 Sign Ups'!$B$2:$G$126,5,FALSE)</f>
        <v>R</v>
      </c>
      <c r="E88" s="129">
        <v>52</v>
      </c>
      <c r="F88" s="129">
        <v>52</v>
      </c>
      <c r="G88" s="130">
        <v>48</v>
      </c>
      <c r="H88" s="130">
        <v>56</v>
      </c>
      <c r="I88" s="129">
        <f>(G88-$F$1)*0.7</f>
        <v>8.82</v>
      </c>
      <c r="J88" s="129">
        <f>(H88-$F$1)*0.8</f>
        <v>16.48</v>
      </c>
      <c r="K88" s="138">
        <f>_xlfn.IFS($L88&gt;6,AVERAGE(SMALL(($G88:$H88),{1,2,3,4,5}))-$F$1,$L88&gt;5,AVERAGE(SMALL(($G88:$H88),{1,2,3,4}))-$F$1,$L88&gt;3,AVERAGE(SMALL(($F88:$H88),{1,2,3,4}))-$F$1,$L88&gt;1,AVERAGE(SMALL(($E88:$H88),{1,2,3,4}))-$F$1,$L88=1,AVERAGE(SMALL(($E88:$H88),{1,2,3}))-$F$1,$L88=0,AVERAGE(SMALL(($E88:$H88),{1,2}))-$F$1)</f>
        <v>16.600000000000001</v>
      </c>
      <c r="L88" s="133">
        <f>COUNT(G88:H88)</f>
        <v>2</v>
      </c>
      <c r="M88" s="134">
        <v>0</v>
      </c>
    </row>
    <row r="89" spans="1:13" ht="15.75" x14ac:dyDescent="0.25">
      <c r="A89" s="37" t="s">
        <v>101</v>
      </c>
      <c r="B89" s="128" t="str">
        <f>INDEX('[1]2025 Sign Ups'!$C$2:$C$102,MATCH(A89,'[1]2025 Sign Ups'!$B$2:$B$102,0))</f>
        <v>Y</v>
      </c>
      <c r="C89" s="128">
        <v>5</v>
      </c>
      <c r="D89" s="128" t="str">
        <f>VLOOKUP($A89,'[1]2025 Sign Ups'!$B$2:$G$126,5,FALSE)</f>
        <v>R</v>
      </c>
      <c r="E89" s="129">
        <v>39.666666666666664</v>
      </c>
      <c r="F89" s="129">
        <v>39.666666666666664</v>
      </c>
      <c r="G89" s="130">
        <v>39</v>
      </c>
      <c r="H89" s="130">
        <v>40</v>
      </c>
      <c r="I89" s="129">
        <f>VLOOKUP($A89,'[1]2025 Sign Ups'!$B$2:$K$104,3,FALSE)</f>
        <v>4.2666666666666657</v>
      </c>
      <c r="J89" s="131">
        <f>AVERAGE(SMALL(($E89:$G89),{1,2,3}))-$F$1</f>
        <v>4.0444444444444372</v>
      </c>
      <c r="K89" s="132">
        <f>_xlfn.IFS($L89&gt;6,AVERAGE(SMALL(($G89:$H89),{1,2,3,4,5}))-$F$1,$L89&gt;5,AVERAGE(SMALL(($G89:$H89),{1,2,3,4}))-$F$1,$L89&gt;3,AVERAGE(SMALL(($F89:$H89),{1,2,3,4}))-$F$1,$L89&gt;1,AVERAGE(SMALL(($E89:$H89),{1,2,3,4}))-$F$1,$L89=1,AVERAGE(SMALL(($E89:$H89),{1,2,3}))-$F$1,$L89=0,AVERAGE(SMALL(($E89:$H89),{1,2}))-$F$1)</f>
        <v>4.18333333333333</v>
      </c>
      <c r="L89" s="133">
        <f>COUNT(G89:H89)</f>
        <v>2</v>
      </c>
      <c r="M89" s="134">
        <v>2</v>
      </c>
    </row>
    <row r="90" spans="1:13" ht="15.75" x14ac:dyDescent="0.25">
      <c r="A90" s="37" t="s">
        <v>51</v>
      </c>
      <c r="B90" s="128" t="str">
        <f>INDEX('[1]2025 Sign Ups'!$C$2:$C$102,MATCH(A90,'[1]2025 Sign Ups'!$B$2:$B$102,0))</f>
        <v>Y</v>
      </c>
      <c r="C90" s="128">
        <v>1</v>
      </c>
      <c r="D90" s="128" t="str">
        <f>VLOOKUP($A90,'[1]2025 Sign Ups'!$B$2:$G$126,5,FALSE)</f>
        <v>R</v>
      </c>
      <c r="E90" s="129">
        <v>35.5</v>
      </c>
      <c r="F90" s="129">
        <v>35.5</v>
      </c>
      <c r="G90" s="130">
        <v>34</v>
      </c>
      <c r="H90" s="130">
        <v>44</v>
      </c>
      <c r="I90" s="129">
        <f>VLOOKUP($A90,'[1]2025 Sign Ups'!$B$2:$K$104,3,FALSE)</f>
        <v>0.10000000000000142</v>
      </c>
      <c r="J90" s="131">
        <f>AVERAGE(SMALL(($E90:$G90),{1,2,3}))-$F$1</f>
        <v>-0.39999999999999858</v>
      </c>
      <c r="K90" s="132">
        <f>_xlfn.IFS($L90&gt;6,AVERAGE(SMALL(($G90:$H90),{1,2,3,4,5}))-$F$1,$L90&gt;5,AVERAGE(SMALL(($G90:$H90),{1,2,3,4}))-$F$1,$L90&gt;3,AVERAGE(SMALL(($F90:$H90),{1,2,3,4}))-$F$1,$L90&gt;1,AVERAGE(SMALL(($E90:$H90),{1,2,3,4}))-$F$1,$L90=1,AVERAGE(SMALL(($E90:$H90),{1,2,3}))-$F$1,$L90=0,AVERAGE(SMALL(($E90:$H90),{1,2}))-$F$1)</f>
        <v>1.8500000000000014</v>
      </c>
      <c r="L90" s="133">
        <f>COUNT(G90:H90)</f>
        <v>2</v>
      </c>
      <c r="M90" s="134">
        <v>2</v>
      </c>
    </row>
    <row r="91" spans="1:13" ht="15.75" x14ac:dyDescent="0.25">
      <c r="A91" s="45" t="s">
        <v>128</v>
      </c>
      <c r="B91" s="128" t="str">
        <f>INDEX('[1]2025 Sign Ups'!$C$2:$C$102,MATCH(A91,'[1]2025 Sign Ups'!$B$2:$B$102,0))</f>
        <v>Y</v>
      </c>
      <c r="C91" s="128">
        <v>3</v>
      </c>
      <c r="D91" s="128" t="s">
        <v>206</v>
      </c>
      <c r="E91" s="129">
        <v>46.5</v>
      </c>
      <c r="F91" s="129">
        <v>46.5</v>
      </c>
      <c r="G91" s="130">
        <v>43</v>
      </c>
      <c r="H91" s="130">
        <v>50</v>
      </c>
      <c r="I91" s="129">
        <f>(G91-$F$1)*0.6</f>
        <v>4.5600000000000005</v>
      </c>
      <c r="J91" s="129">
        <f>(H91-$F$1)*0.7</f>
        <v>10.220000000000001</v>
      </c>
      <c r="K91" s="138">
        <f>_xlfn.IFS($L91&gt;6,AVERAGE(SMALL(($G91:$H91),{1,2,3,4,5}))-$F$1,$L91&gt;5,AVERAGE(SMALL(($G91:$H91),{1,2,3,4}))-$F$1,$L91&gt;3,AVERAGE(SMALL(($F91:$H91),{1,2,3,4}))-$F$1,$L91&gt;1,AVERAGE(SMALL(($E91:$H91),{1,2,3,4}))-$F$1,$L91=1,AVERAGE(SMALL(($E91:$H91),{1,2,3}))-$F$1,$L91=0,AVERAGE(SMALL(($E91:$H91),{1,2}))-$F$1)</f>
        <v>11.100000000000001</v>
      </c>
      <c r="L91" s="133">
        <f>COUNT(G91:H91)</f>
        <v>2</v>
      </c>
      <c r="M91" s="134">
        <v>1</v>
      </c>
    </row>
    <row r="92" spans="1:13" ht="15.75" x14ac:dyDescent="0.25">
      <c r="A92" s="37" t="s">
        <v>37</v>
      </c>
      <c r="B92" s="128" t="str">
        <f>INDEX('[1]2025 Sign Ups'!$C$2:$C$102,MATCH(A92,'[1]2025 Sign Ups'!$B$2:$B$102,0))</f>
        <v>Y</v>
      </c>
      <c r="C92" s="128">
        <v>7</v>
      </c>
      <c r="D92" s="128" t="str">
        <f>VLOOKUP($A92,'[1]2025 Sign Ups'!$B$2:$G$126,5,FALSE)</f>
        <v>R</v>
      </c>
      <c r="E92" s="129">
        <v>39.333333333333336</v>
      </c>
      <c r="F92" s="129">
        <v>39.333333333333336</v>
      </c>
      <c r="G92" s="130">
        <v>46</v>
      </c>
      <c r="H92" s="130">
        <v>41</v>
      </c>
      <c r="I92" s="129">
        <f>VLOOKUP($A92,'[1]2025 Sign Ups'!$B$2:$K$104,3,FALSE)</f>
        <v>3.9333333333333371</v>
      </c>
      <c r="J92" s="131">
        <f>AVERAGE(SMALL(($E92:$G92),{1,2,3}))-$F$1</f>
        <v>6.1555555555555586</v>
      </c>
      <c r="K92" s="132">
        <f>_xlfn.IFS($L92&gt;6,AVERAGE(SMALL(($G92:$H92),{1,2,3,4,5}))-$F$1,$L92&gt;5,AVERAGE(SMALL(($G92:$H92),{1,2,3,4}))-$F$1,$L92&gt;3,AVERAGE(SMALL(($F92:$H92),{1,2,3,4}))-$F$1,$L92&gt;1,AVERAGE(SMALL(($E92:$H92),{1,2,3,4}))-$F$1,$L92=1,AVERAGE(SMALL(($E92:$H92),{1,2,3}))-$F$1,$L92=0,AVERAGE(SMALL(($E92:$H92),{1,2}))-$F$1)</f>
        <v>6.0166666666666728</v>
      </c>
      <c r="L92" s="133">
        <f>COUNT(G92:H92)</f>
        <v>2</v>
      </c>
      <c r="M92" s="134">
        <v>2</v>
      </c>
    </row>
    <row r="93" spans="1:13" ht="15.75" x14ac:dyDescent="0.25">
      <c r="A93" s="37" t="s">
        <v>111</v>
      </c>
      <c r="B93" s="128" t="str">
        <f>INDEX('[1]2025 Sign Ups'!$C$2:$C$102,MATCH(A93,'[1]2025 Sign Ups'!$B$2:$B$102,0))</f>
        <v>Y</v>
      </c>
      <c r="C93" s="128">
        <v>9</v>
      </c>
      <c r="D93" s="128" t="str">
        <f>VLOOKUP($A93,'[1]2025 Sign Ups'!$B$2:$G$126,5,FALSE)</f>
        <v>R</v>
      </c>
      <c r="E93" s="129">
        <v>41.8</v>
      </c>
      <c r="F93" s="129">
        <v>41.8</v>
      </c>
      <c r="G93" s="129">
        <v>40</v>
      </c>
      <c r="H93" s="129" t="s">
        <v>221</v>
      </c>
      <c r="I93" s="129">
        <f>VLOOKUP($A93,'[1]2025 Sign Ups'!$B$2:$K$104,3,FALSE)</f>
        <v>6.3999999999999986</v>
      </c>
      <c r="J93" s="131">
        <f>AVERAGE(SMALL(($E93:$G93),{1,2,3}))-$F$1</f>
        <v>5.7999999999999972</v>
      </c>
      <c r="K93" s="132">
        <f>_xlfn.IFS($L93&gt;6,AVERAGE(SMALL(($G93:$H93),{1,2,3,4,5}))-$F$1,$L93&gt;5,AVERAGE(SMALL(($G93:$H93),{1,2,3,4}))-$F$1,$L93&gt;3,AVERAGE(SMALL(($F93:$H93),{1,2,3,4}))-$F$1,$L93&gt;1,AVERAGE(SMALL(($E93:$H93),{1,2,3,4}))-$F$1,$L93=1,AVERAGE(SMALL(($E93:$H93),{1,2,3}))-$F$1,$L93=0,AVERAGE(SMALL(($E93:$H93),{1,2}))-$F$1)</f>
        <v>5.7999999999999972</v>
      </c>
      <c r="L93" s="133">
        <f>COUNT(G93:H93)</f>
        <v>1</v>
      </c>
      <c r="M93" s="134">
        <v>2</v>
      </c>
    </row>
    <row r="94" spans="1:13" ht="15.75" x14ac:dyDescent="0.25">
      <c r="A94" s="45" t="s">
        <v>78</v>
      </c>
      <c r="B94" s="137" t="s">
        <v>195</v>
      </c>
      <c r="C94" s="128">
        <v>10</v>
      </c>
      <c r="D94" s="128" t="str">
        <f>VLOOKUP($A94,'[1]2025 Sign Ups'!$B$2:$G$126,5,FALSE)</f>
        <v>R</v>
      </c>
      <c r="E94" s="129" t="s">
        <v>205</v>
      </c>
      <c r="F94" s="129" t="s">
        <v>205</v>
      </c>
      <c r="G94" s="130" t="s">
        <v>221</v>
      </c>
      <c r="H94" s="130">
        <v>40</v>
      </c>
      <c r="I94" s="129" t="s">
        <v>205</v>
      </c>
      <c r="J94" s="129">
        <f>(H94-$F$1)*0.6</f>
        <v>2.7600000000000007</v>
      </c>
      <c r="K94" s="129" t="s">
        <v>205</v>
      </c>
      <c r="L94" s="133">
        <f>COUNT(G94:H94)</f>
        <v>1</v>
      </c>
      <c r="M94" s="134">
        <v>0</v>
      </c>
    </row>
    <row r="95" spans="1:13" ht="15.75" x14ac:dyDescent="0.25">
      <c r="A95" s="45" t="s">
        <v>145</v>
      </c>
      <c r="B95" s="128" t="str">
        <f>INDEX('[1]2025 Sign Ups'!$C$2:$C$102,MATCH(A95,'[1]2025 Sign Ups'!$B$2:$B$102,0))</f>
        <v>Y</v>
      </c>
      <c r="C95" s="128">
        <v>9</v>
      </c>
      <c r="D95" s="128" t="s">
        <v>206</v>
      </c>
      <c r="E95" s="129">
        <v>43.5</v>
      </c>
      <c r="F95" s="129">
        <v>43.5</v>
      </c>
      <c r="G95" s="130">
        <v>42</v>
      </c>
      <c r="H95" s="130">
        <v>45</v>
      </c>
      <c r="I95" s="129">
        <f>(G95-$F$1)*0.6</f>
        <v>3.9600000000000009</v>
      </c>
      <c r="J95" s="129">
        <f>(H95-$F$1)*0.6</f>
        <v>5.7600000000000007</v>
      </c>
      <c r="K95" s="138">
        <f>_xlfn.IFS($L95&gt;6,AVERAGE(SMALL(($G95:$H95),{1,2,3,4,5}))-$F$1,$L95&gt;5,AVERAGE(SMALL(($G95:$H95),{1,2,3,4}))-$F$1,$L95&gt;3,AVERAGE(SMALL(($F95:$H95),{1,2,3,4}))-$F$1,$L95&gt;1,AVERAGE(SMALL(($E95:$H95),{1,2,3,4}))-$F$1,$L95=1,AVERAGE(SMALL(($E95:$H95),{1,2,3}))-$F$1,$L95=0,AVERAGE(SMALL(($E95:$H95),{1,2}))-$F$1)</f>
        <v>8.1000000000000014</v>
      </c>
      <c r="L95" s="133">
        <f>COUNT(G95:H95)</f>
        <v>2</v>
      </c>
      <c r="M95" s="134">
        <v>1</v>
      </c>
    </row>
    <row r="96" spans="1:13" ht="15.75" customHeight="1" x14ac:dyDescent="0.25">
      <c r="A96" s="37" t="s">
        <v>71</v>
      </c>
      <c r="B96" s="128" t="str">
        <f>INDEX('[1]2025 Sign Ups'!$C$2:$C$102,MATCH(A96,'[1]2025 Sign Ups'!$B$2:$B$102,0))</f>
        <v>Y</v>
      </c>
      <c r="C96" s="128">
        <v>10</v>
      </c>
      <c r="D96" s="128" t="str">
        <f>VLOOKUP($A96,'[1]2025 Sign Ups'!$B$2:$G$126,5,FALSE)</f>
        <v>R</v>
      </c>
      <c r="E96" s="129">
        <v>52.833333333333336</v>
      </c>
      <c r="F96" s="129">
        <v>52.833333333333336</v>
      </c>
      <c r="G96" s="130">
        <v>54</v>
      </c>
      <c r="H96" s="130">
        <v>52</v>
      </c>
      <c r="I96" s="129">
        <f>VLOOKUP($A96,'[1]2025 Sign Ups'!$B$2:$K$104,3,FALSE)</f>
        <v>17.433333333333337</v>
      </c>
      <c r="J96" s="131">
        <f>AVERAGE(SMALL(($E96:$G96),{1,2,3}))-$F$1</f>
        <v>17.82222222222223</v>
      </c>
      <c r="K96" s="132">
        <f>_xlfn.IFS($L96&gt;6,AVERAGE(SMALL(($G96:$H96),{1,2,3,4,5}))-$F$1,$L96&gt;5,AVERAGE(SMALL(($G96:$H96),{1,2,3,4}))-$F$1,$L96&gt;3,AVERAGE(SMALL(($F96:$H96),{1,2,3,4}))-$F$1,$L96&gt;1,AVERAGE(SMALL(($E96:$H96),{1,2,3,4}))-$F$1,$L96=1,AVERAGE(SMALL(($E96:$H96),{1,2,3}))-$F$1,$L96=0,AVERAGE(SMALL(($E96:$H96),{1,2}))-$F$1)</f>
        <v>17.516666666666673</v>
      </c>
      <c r="L96" s="133">
        <f>COUNT(G96:H96)</f>
        <v>2</v>
      </c>
      <c r="M96" s="134">
        <v>2</v>
      </c>
    </row>
    <row r="97" spans="1:21" ht="15.75" customHeight="1" x14ac:dyDescent="0.25">
      <c r="A97" s="37" t="s">
        <v>48</v>
      </c>
      <c r="B97" s="128" t="str">
        <f>INDEX('[1]2025 Sign Ups'!$C$2:$C$102,MATCH(A97,'[1]2025 Sign Ups'!$B$2:$B$102,0))</f>
        <v>Y</v>
      </c>
      <c r="C97" s="128">
        <v>1</v>
      </c>
      <c r="D97" s="128" t="str">
        <f>VLOOKUP($A97,'[1]2025 Sign Ups'!$B$2:$G$126,5,FALSE)</f>
        <v>S</v>
      </c>
      <c r="E97" s="129">
        <v>40.4</v>
      </c>
      <c r="F97" s="129">
        <v>40.4</v>
      </c>
      <c r="G97" s="130" t="s">
        <v>221</v>
      </c>
      <c r="H97" s="130">
        <v>47</v>
      </c>
      <c r="I97" s="129">
        <f>VLOOKUP($A97,'[1]2025 Sign Ups'!$B$2:$K$104,3,FALSE)</f>
        <v>5</v>
      </c>
      <c r="J97" s="131">
        <f>AVERAGE(SMALL(($E97:$F97),{1,2}))-$F$1</f>
        <v>5</v>
      </c>
      <c r="K97" s="132">
        <f>_xlfn.IFS($L97&gt;6,AVERAGE(SMALL(($G97:$H97),{1,2,3,4,5}))-$F$1,$L97&gt;5,AVERAGE(SMALL(($G97:$H97),{1,2,3,4}))-$F$1,$L97&gt;3,AVERAGE(SMALL(($F97:$H97),{1,2,3,4}))-$F$1,$L97&gt;1,AVERAGE(SMALL(($E97:$H97),{1,2,3,4}))-$F$1,$L97=1,AVERAGE(SMALL(($E97:$H97),{1,2,3}))-$F$1,$L97=0,AVERAGE(SMALL(($E97:$H97),{1,2}))-$F$1)</f>
        <v>7.2000000000000028</v>
      </c>
      <c r="L97" s="133">
        <f>COUNT(G97:H97)</f>
        <v>1</v>
      </c>
      <c r="M97" s="134">
        <v>2</v>
      </c>
    </row>
    <row r="98" spans="1:21" ht="15.75" customHeight="1" x14ac:dyDescent="0.25">
      <c r="A98" s="37" t="s">
        <v>76</v>
      </c>
      <c r="B98" s="128" t="str">
        <f>INDEX('[1]2025 Sign Ups'!$C$2:$C$102,MATCH(A98,'[1]2025 Sign Ups'!$B$2:$B$102,0))</f>
        <v>Y</v>
      </c>
      <c r="C98" s="128">
        <v>10</v>
      </c>
      <c r="D98" s="128" t="str">
        <f>VLOOKUP($A98,'[1]2025 Sign Ups'!$B$2:$G$126,5,FALSE)</f>
        <v>R</v>
      </c>
      <c r="E98" s="129">
        <v>38.666666666666664</v>
      </c>
      <c r="F98" s="129">
        <v>38.666666666666664</v>
      </c>
      <c r="G98" s="130" t="s">
        <v>221</v>
      </c>
      <c r="H98" s="130">
        <v>40</v>
      </c>
      <c r="I98" s="131">
        <f>VLOOKUP($A98,'[1]2025 Sign Ups'!$B$2:$K$104,3,FALSE)</f>
        <v>3.2666666666666657</v>
      </c>
      <c r="J98" s="131">
        <f>AVERAGE(SMALL(($E98:$F98),{1,2}))-$F$1</f>
        <v>3.2666666666666657</v>
      </c>
      <c r="K98" s="132">
        <f>_xlfn.IFS($L98&gt;6,AVERAGE(SMALL(($G98:$H98),{1,2,3,4,5}))-$F$1,$L98&gt;5,AVERAGE(SMALL(($G98:$H98),{1,2,3,4}))-$F$1,$L98&gt;3,AVERAGE(SMALL(($F98:$H98),{1,2,3,4}))-$F$1,$L98&gt;1,AVERAGE(SMALL(($E98:$H98),{1,2,3,4}))-$F$1,$L98=1,AVERAGE(SMALL(($E98:$H98),{1,2,3}))-$F$1,$L98=0,AVERAGE(SMALL(($E98:$H98),{1,2}))-$F$1)</f>
        <v>3.7111111111111086</v>
      </c>
      <c r="L98" s="133">
        <f>COUNT(G98:H98)</f>
        <v>1</v>
      </c>
      <c r="M98" s="134">
        <v>2</v>
      </c>
    </row>
    <row r="99" spans="1:21" ht="15.75" customHeight="1" x14ac:dyDescent="0.25">
      <c r="A99" s="37" t="s">
        <v>57</v>
      </c>
      <c r="B99" s="128" t="str">
        <f>INDEX('[1]2025 Sign Ups'!$C$2:$C$102,MATCH(A99,'[1]2025 Sign Ups'!$B$2:$B$102,0))</f>
        <v>Y</v>
      </c>
      <c r="C99" s="128">
        <v>1</v>
      </c>
      <c r="D99" s="128" t="str">
        <f>VLOOKUP($A99,'[1]2025 Sign Ups'!$B$2:$G$126,5,FALSE)</f>
        <v>R</v>
      </c>
      <c r="E99" s="129">
        <v>49</v>
      </c>
      <c r="F99" s="129">
        <v>49</v>
      </c>
      <c r="G99" s="130" t="s">
        <v>221</v>
      </c>
      <c r="H99" s="130" t="s">
        <v>221</v>
      </c>
      <c r="I99" s="129">
        <f>VLOOKUP($A99,'[1]2025 Sign Ups'!$B$2:$K$104,3,FALSE)</f>
        <v>13.600000000000001</v>
      </c>
      <c r="J99" s="131">
        <f>AVERAGE(SMALL(($E99:$F99),{1,2}))-$F$1</f>
        <v>13.600000000000001</v>
      </c>
      <c r="K99" s="132">
        <f>_xlfn.IFS($L99&gt;6,AVERAGE(SMALL(($G99:$H99),{1,2,3,4,5}))-$F$1,$L99&gt;5,AVERAGE(SMALL(($G99:$H99),{1,2,3,4}))-$F$1,$L99&gt;3,AVERAGE(SMALL(($F99:$H99),{1,2,3,4}))-$F$1,$L99&gt;1,AVERAGE(SMALL(($E99:$H99),{1,2,3,4}))-$F$1,$L99=1,AVERAGE(SMALL(($E99:$H99),{1,2,3}))-$F$1,$L99=0,AVERAGE(SMALL(($E99:$H99),{1,2}))-$F$1)</f>
        <v>13.600000000000001</v>
      </c>
      <c r="L99" s="133">
        <f>COUNT(G99:H99)</f>
        <v>0</v>
      </c>
      <c r="M99" s="134">
        <v>2</v>
      </c>
    </row>
    <row r="100" spans="1:21" ht="15.75" customHeight="1" x14ac:dyDescent="0.25">
      <c r="A100" s="37" t="s">
        <v>147</v>
      </c>
      <c r="B100" s="128" t="str">
        <f>INDEX('[1]2025 Sign Ups'!$C$2:$C$102,MATCH(A100,'[1]2025 Sign Ups'!$B$2:$B$102,0))</f>
        <v>Y</v>
      </c>
      <c r="C100" s="128">
        <v>8</v>
      </c>
      <c r="D100" s="128" t="str">
        <f>VLOOKUP($A100,'[1]2025 Sign Ups'!$B$2:$G$126,5,FALSE)</f>
        <v>R</v>
      </c>
      <c r="E100" s="129">
        <v>46.666666666666664</v>
      </c>
      <c r="F100" s="129">
        <v>46.666666666666664</v>
      </c>
      <c r="G100" s="130" t="s">
        <v>221</v>
      </c>
      <c r="H100" s="130">
        <v>53</v>
      </c>
      <c r="I100" s="129">
        <f>VLOOKUP($A100,'[1]2025 Sign Ups'!$B$2:$K$104,3,FALSE)</f>
        <v>11.266666666666666</v>
      </c>
      <c r="J100" s="131">
        <f>AVERAGE(SMALL(($E100:$F100),{1,2}))-$F$1</f>
        <v>11.266666666666666</v>
      </c>
      <c r="K100" s="132">
        <f>_xlfn.IFS($L100&gt;6,AVERAGE(SMALL(($G100:$H100),{1,2,3,4,5}))-$F$1,$L100&gt;5,AVERAGE(SMALL(($G100:$H100),{1,2,3,4}))-$F$1,$L100&gt;3,AVERAGE(SMALL(($F100:$H100),{1,2,3,4}))-$F$1,$L100&gt;1,AVERAGE(SMALL(($E100:$H100),{1,2,3,4}))-$F$1,$L100=1,AVERAGE(SMALL(($E100:$H100),{1,2,3}))-$F$1,$L100=0,AVERAGE(SMALL(($E100:$H100),{1,2}))-$F$1)</f>
        <v>13.377777777777773</v>
      </c>
      <c r="L100" s="133">
        <f>COUNT(G100:H100)</f>
        <v>1</v>
      </c>
      <c r="M100" s="134">
        <v>2</v>
      </c>
    </row>
    <row r="101" spans="1:21" ht="15.75" customHeight="1" x14ac:dyDescent="0.25">
      <c r="A101" s="45" t="s">
        <v>144</v>
      </c>
      <c r="B101" s="137" t="s">
        <v>195</v>
      </c>
      <c r="C101" s="128">
        <v>6</v>
      </c>
      <c r="D101" s="128" t="str">
        <f>VLOOKUP($A101,'[1]2025 Sign Ups'!$B$2:$G$126,5,FALSE)</f>
        <v>R</v>
      </c>
      <c r="E101" s="129">
        <v>40.5</v>
      </c>
      <c r="F101" s="129">
        <v>40.5</v>
      </c>
      <c r="G101" s="130">
        <v>42</v>
      </c>
      <c r="H101" s="130">
        <v>39</v>
      </c>
      <c r="I101" s="129">
        <f>(G101-$F$1)*0.6</f>
        <v>3.9600000000000009</v>
      </c>
      <c r="J101" s="129">
        <f>(H101-$F$1)*0.6</f>
        <v>2.1600000000000006</v>
      </c>
      <c r="K101" s="138">
        <f>_xlfn.IFS($L101&gt;6,AVERAGE(SMALL(($G101:$H101),{1,2,3,4,5}))-$F$1,$L101&gt;5,AVERAGE(SMALL(($G101:$H101),{1,2,3,4}))-$F$1,$L101&gt;3,AVERAGE(SMALL(($F101:$H101),{1,2,3,4}))-$F$1,$L101&gt;1,AVERAGE(SMALL(($E101:$H101),{1,2,3,4}))-$F$1,$L101=1,AVERAGE(SMALL(($E101:$H101),{1,2,3}))-$F$1,$L101=0,AVERAGE(SMALL(($E101:$H101),{1,2}))-$F$1)</f>
        <v>5.1000000000000014</v>
      </c>
      <c r="L101" s="133">
        <f>COUNT(G101:H101)</f>
        <v>2</v>
      </c>
      <c r="M101" s="134">
        <v>0</v>
      </c>
    </row>
    <row r="102" spans="1:21" ht="15.75" customHeight="1" x14ac:dyDescent="0.25">
      <c r="A102" s="37" t="s">
        <v>149</v>
      </c>
      <c r="B102" s="128" t="str">
        <f>INDEX('[1]2025 Sign Ups'!$C$2:$C$102,MATCH(A102,'[1]2025 Sign Ups'!$B$2:$B$102,0))</f>
        <v>Y</v>
      </c>
      <c r="C102" s="128">
        <v>6</v>
      </c>
      <c r="D102" s="128" t="str">
        <f>VLOOKUP($A102,'[1]2025 Sign Ups'!$B$2:$G$126,5,FALSE)</f>
        <v>R</v>
      </c>
      <c r="E102" s="129">
        <v>41</v>
      </c>
      <c r="F102" s="129">
        <v>41</v>
      </c>
      <c r="G102" s="130">
        <v>46</v>
      </c>
      <c r="H102" s="130" t="s">
        <v>221</v>
      </c>
      <c r="I102" s="129">
        <f>VLOOKUP($A102,'[1]2025 Sign Ups'!$B$2:$K$104,3,FALSE)</f>
        <v>5.6000000000000014</v>
      </c>
      <c r="J102" s="131">
        <f>AVERAGE(SMALL(($E102:$G102),{1,2,3}))-$F$1</f>
        <v>7.2666666666666657</v>
      </c>
      <c r="K102" s="132">
        <f>_xlfn.IFS($L102&gt;6,AVERAGE(SMALL(($G102:$H102),{1,2,3,4,5}))-$F$1,$L102&gt;5,AVERAGE(SMALL(($G102:$H102),{1,2,3,4}))-$F$1,$L102&gt;3,AVERAGE(SMALL(($F102:$H102),{1,2,3,4}))-$F$1,$L102&gt;1,AVERAGE(SMALL(($E102:$H102),{1,2,3,4}))-$F$1,$L102=1,AVERAGE(SMALL(($E102:$H102),{1,2,3}))-$F$1,$L102=0,AVERAGE(SMALL(($E102:$H102),{1,2}))-$F$1)</f>
        <v>7.2666666666666657</v>
      </c>
      <c r="L102" s="133">
        <f>COUNT(G102:H102)</f>
        <v>1</v>
      </c>
      <c r="M102" s="134">
        <v>2</v>
      </c>
    </row>
    <row r="103" spans="1:21" ht="15.75" customHeight="1" x14ac:dyDescent="0.25">
      <c r="A103" s="45" t="s">
        <v>86</v>
      </c>
      <c r="B103" s="137" t="s">
        <v>195</v>
      </c>
      <c r="C103" s="128">
        <v>4</v>
      </c>
      <c r="D103" s="128" t="str">
        <f>VLOOKUP($A103,'[1]2025 Sign Ups'!$B$2:$G$126,5,FALSE)</f>
        <v>R</v>
      </c>
      <c r="E103" s="129" t="s">
        <v>205</v>
      </c>
      <c r="F103" s="129" t="s">
        <v>205</v>
      </c>
      <c r="G103" s="130" t="s">
        <v>221</v>
      </c>
      <c r="H103" s="130" t="s">
        <v>221</v>
      </c>
      <c r="I103" s="129" t="s">
        <v>205</v>
      </c>
      <c r="J103" s="129" t="str">
        <f>I103</f>
        <v>TBD</v>
      </c>
      <c r="K103" s="129" t="s">
        <v>205</v>
      </c>
      <c r="L103" s="133">
        <f>COUNT(G103:H103)</f>
        <v>0</v>
      </c>
      <c r="M103" s="134">
        <v>0</v>
      </c>
    </row>
    <row r="104" spans="1:21" ht="15.75" customHeight="1" x14ac:dyDescent="0.25">
      <c r="E104" s="10"/>
      <c r="F104" s="10"/>
      <c r="I104" s="10"/>
      <c r="J104" s="10"/>
      <c r="K104" s="10"/>
    </row>
    <row r="105" spans="1:21" s="143" customFormat="1" x14ac:dyDescent="0.25">
      <c r="E105" s="144">
        <v>1</v>
      </c>
      <c r="F105" s="145" t="s">
        <v>207</v>
      </c>
      <c r="G105" s="145"/>
      <c r="H105" s="145"/>
      <c r="O105" s="10"/>
      <c r="P105" s="10"/>
      <c r="Q105" s="10"/>
      <c r="R105" s="10"/>
      <c r="S105" s="10"/>
      <c r="T105" s="10"/>
      <c r="U105" s="10"/>
    </row>
    <row r="106" spans="1:21" s="143" customFormat="1" x14ac:dyDescent="0.25">
      <c r="E106" s="144"/>
      <c r="F106" s="146" t="s">
        <v>208</v>
      </c>
      <c r="G106" s="146"/>
      <c r="H106" s="146"/>
    </row>
    <row r="107" spans="1:21" s="143" customFormat="1" x14ac:dyDescent="0.25">
      <c r="E107" s="144"/>
      <c r="F107" s="146"/>
      <c r="G107" s="146" t="s">
        <v>209</v>
      </c>
      <c r="H107" s="146"/>
    </row>
    <row r="108" spans="1:21" x14ac:dyDescent="0.25">
      <c r="E108" s="144">
        <v>2</v>
      </c>
      <c r="F108" s="147" t="s">
        <v>210</v>
      </c>
      <c r="G108" s="143"/>
      <c r="H108" s="143"/>
      <c r="I108" s="143"/>
      <c r="J108" s="143"/>
      <c r="K108" s="143"/>
      <c r="O108" s="143"/>
      <c r="P108" s="143"/>
      <c r="Q108" s="143"/>
      <c r="R108" s="143"/>
      <c r="S108" s="143"/>
      <c r="T108" s="143"/>
      <c r="U108" s="143"/>
    </row>
    <row r="109" spans="1:21" x14ac:dyDescent="0.25">
      <c r="E109" s="148">
        <v>3</v>
      </c>
      <c r="F109" s="143" t="s">
        <v>211</v>
      </c>
      <c r="G109" s="143"/>
      <c r="H109" s="143"/>
      <c r="I109" s="143"/>
      <c r="J109" s="143"/>
      <c r="K109" s="143"/>
    </row>
    <row r="110" spans="1:21" x14ac:dyDescent="0.25">
      <c r="E110" s="10"/>
      <c r="F110" s="10"/>
      <c r="I110" s="10"/>
      <c r="J110" s="10"/>
      <c r="K110" s="10"/>
    </row>
    <row r="111" spans="1:21" x14ac:dyDescent="0.25">
      <c r="E111" s="10"/>
      <c r="F111" s="10"/>
      <c r="I111" s="10"/>
      <c r="J111" s="10"/>
      <c r="K111" s="10"/>
    </row>
    <row r="112" spans="1:21" x14ac:dyDescent="0.25">
      <c r="E112" s="10"/>
      <c r="F112" s="10"/>
      <c r="I112" s="10"/>
      <c r="J112" s="10"/>
      <c r="K112" s="10"/>
    </row>
    <row r="113" spans="1:11" ht="15.75" x14ac:dyDescent="0.25">
      <c r="A113" s="37" t="s">
        <v>212</v>
      </c>
      <c r="B113" s="128" t="s">
        <v>213</v>
      </c>
      <c r="E113" s="10"/>
      <c r="F113" s="10"/>
      <c r="I113" s="10"/>
      <c r="J113" s="10"/>
      <c r="K113" s="10"/>
    </row>
    <row r="114" spans="1:11" ht="15.75" x14ac:dyDescent="0.25">
      <c r="A114" s="37" t="s">
        <v>214</v>
      </c>
      <c r="B114" s="128" t="s">
        <v>213</v>
      </c>
      <c r="E114" s="10"/>
      <c r="F114" s="10"/>
      <c r="I114" s="10"/>
      <c r="J114" s="10"/>
      <c r="K114" s="10"/>
    </row>
    <row r="115" spans="1:11" ht="15.75" x14ac:dyDescent="0.25">
      <c r="A115" s="37" t="s">
        <v>215</v>
      </c>
      <c r="B115" s="128" t="s">
        <v>213</v>
      </c>
      <c r="E115" s="10"/>
      <c r="F115" s="10"/>
      <c r="I115" s="10"/>
      <c r="J115" s="10"/>
      <c r="K115" s="10"/>
    </row>
    <row r="116" spans="1:11" ht="15.75" x14ac:dyDescent="0.25">
      <c r="A116" s="37" t="s">
        <v>216</v>
      </c>
      <c r="B116" s="128" t="s">
        <v>213</v>
      </c>
      <c r="E116" s="10"/>
      <c r="F116" s="10"/>
      <c r="I116" s="10"/>
      <c r="J116" s="10"/>
      <c r="K116" s="10"/>
    </row>
    <row r="117" spans="1:11" ht="15.75" x14ac:dyDescent="0.25">
      <c r="A117" s="37" t="s">
        <v>217</v>
      </c>
      <c r="B117" s="128" t="s">
        <v>213</v>
      </c>
      <c r="E117" s="10"/>
      <c r="F117" s="10"/>
      <c r="I117" s="10"/>
      <c r="J117" s="10"/>
      <c r="K117" s="10"/>
    </row>
    <row r="118" spans="1:11" ht="15.75" x14ac:dyDescent="0.25">
      <c r="A118" s="37" t="s">
        <v>218</v>
      </c>
      <c r="B118" s="128" t="s">
        <v>213</v>
      </c>
      <c r="E118" s="10"/>
      <c r="F118" s="10"/>
      <c r="I118" s="10"/>
      <c r="J118" s="10"/>
      <c r="K118" s="10"/>
    </row>
    <row r="119" spans="1:11" ht="15.75" x14ac:dyDescent="0.25">
      <c r="A119" s="37" t="s">
        <v>219</v>
      </c>
      <c r="B119" s="128" t="s">
        <v>213</v>
      </c>
      <c r="E119" s="10"/>
      <c r="F119" s="10"/>
      <c r="I119" s="10"/>
      <c r="J119" s="10"/>
      <c r="K119" s="10"/>
    </row>
    <row r="120" spans="1:11" ht="15.75" x14ac:dyDescent="0.25">
      <c r="A120" s="37" t="s">
        <v>220</v>
      </c>
      <c r="B120" s="128" t="s">
        <v>213</v>
      </c>
      <c r="E120" s="10"/>
      <c r="F120" s="10"/>
      <c r="I120" s="10"/>
      <c r="J120" s="10"/>
      <c r="K120" s="10"/>
    </row>
    <row r="121" spans="1:11" x14ac:dyDescent="0.25">
      <c r="E121" s="10"/>
      <c r="F121" s="10"/>
      <c r="I121" s="10"/>
      <c r="J121" s="10"/>
      <c r="K121" s="10"/>
    </row>
    <row r="122" spans="1:11" x14ac:dyDescent="0.25">
      <c r="E122" s="10"/>
      <c r="F122" s="10"/>
      <c r="I122" s="10"/>
      <c r="J122" s="10"/>
      <c r="K122" s="10"/>
    </row>
    <row r="123" spans="1:11" x14ac:dyDescent="0.25">
      <c r="E123" s="10"/>
      <c r="F123" s="10"/>
      <c r="I123" s="10"/>
      <c r="J123" s="10"/>
      <c r="K123" s="10"/>
    </row>
    <row r="124" spans="1:11" x14ac:dyDescent="0.25">
      <c r="E124" s="10"/>
      <c r="F124" s="10"/>
      <c r="I124" s="10"/>
      <c r="J124" s="10"/>
      <c r="K124" s="10"/>
    </row>
    <row r="125" spans="1:11" x14ac:dyDescent="0.25">
      <c r="E125" s="10"/>
      <c r="F125" s="10"/>
      <c r="I125" s="10"/>
      <c r="J125" s="10"/>
      <c r="K125" s="10"/>
    </row>
    <row r="126" spans="1:11" x14ac:dyDescent="0.25">
      <c r="E126" s="10"/>
      <c r="F126" s="10"/>
      <c r="I126" s="10"/>
      <c r="J126" s="10"/>
      <c r="K126" s="10"/>
    </row>
    <row r="127" spans="1:11" x14ac:dyDescent="0.25">
      <c r="E127" s="10"/>
      <c r="F127" s="10"/>
      <c r="I127" s="10"/>
      <c r="J127" s="10"/>
      <c r="K127" s="10"/>
    </row>
    <row r="128" spans="1:11" x14ac:dyDescent="0.25">
      <c r="E128" s="10"/>
      <c r="F128" s="10"/>
      <c r="I128" s="10"/>
      <c r="J128" s="10"/>
      <c r="K128" s="10"/>
    </row>
    <row r="129" spans="5:11" x14ac:dyDescent="0.25">
      <c r="E129" s="10"/>
      <c r="F129" s="10"/>
      <c r="I129" s="10"/>
      <c r="J129" s="10"/>
      <c r="K129" s="10"/>
    </row>
    <row r="130" spans="5:11" x14ac:dyDescent="0.25">
      <c r="E130" s="10"/>
      <c r="F130" s="10"/>
      <c r="I130" s="10"/>
      <c r="J130" s="10"/>
      <c r="K130" s="10"/>
    </row>
    <row r="131" spans="5:11" x14ac:dyDescent="0.25">
      <c r="E131" s="10"/>
      <c r="F131" s="10"/>
      <c r="I131" s="10"/>
      <c r="J131" s="10"/>
      <c r="K131" s="10"/>
    </row>
    <row r="132" spans="5:11" x14ac:dyDescent="0.25">
      <c r="E132" s="10"/>
      <c r="F132" s="10"/>
      <c r="I132" s="10"/>
      <c r="J132" s="10"/>
      <c r="K132" s="10"/>
    </row>
    <row r="133" spans="5:11" x14ac:dyDescent="0.25">
      <c r="E133" s="10"/>
      <c r="F133" s="10"/>
      <c r="I133" s="10"/>
      <c r="J133" s="10"/>
      <c r="K133" s="10"/>
    </row>
    <row r="134" spans="5:11" x14ac:dyDescent="0.25">
      <c r="E134" s="10"/>
      <c r="F134" s="10"/>
      <c r="I134" s="10"/>
      <c r="J134" s="10"/>
      <c r="K134" s="10"/>
    </row>
    <row r="135" spans="5:11" x14ac:dyDescent="0.25">
      <c r="E135" s="10"/>
      <c r="F135" s="10"/>
      <c r="I135" s="10"/>
      <c r="J135" s="10"/>
      <c r="K135" s="10"/>
    </row>
    <row r="136" spans="5:11" x14ac:dyDescent="0.25">
      <c r="E136" s="10"/>
      <c r="F136" s="10"/>
      <c r="I136" s="10"/>
      <c r="J136" s="10"/>
      <c r="K136" s="10"/>
    </row>
    <row r="137" spans="5:11" x14ac:dyDescent="0.25">
      <c r="E137" s="10"/>
      <c r="F137" s="10"/>
      <c r="I137" s="10"/>
      <c r="J137" s="10"/>
      <c r="K137" s="10"/>
    </row>
    <row r="138" spans="5:11" x14ac:dyDescent="0.25">
      <c r="E138" s="10"/>
      <c r="F138" s="10"/>
      <c r="I138" s="10"/>
      <c r="J138" s="10"/>
      <c r="K138" s="10"/>
    </row>
    <row r="139" spans="5:11" x14ac:dyDescent="0.25">
      <c r="E139" s="10"/>
      <c r="F139" s="10"/>
      <c r="I139" s="10"/>
      <c r="J139" s="10"/>
      <c r="K139" s="10"/>
    </row>
    <row r="140" spans="5:11" x14ac:dyDescent="0.25">
      <c r="E140" s="10"/>
      <c r="F140" s="10"/>
      <c r="I140" s="10"/>
      <c r="J140" s="10"/>
      <c r="K140" s="10"/>
    </row>
    <row r="141" spans="5:11" x14ac:dyDescent="0.25">
      <c r="E141" s="10"/>
      <c r="F141" s="10"/>
      <c r="I141" s="10"/>
      <c r="J141" s="10"/>
      <c r="K141" s="10"/>
    </row>
    <row r="142" spans="5:11" x14ac:dyDescent="0.25">
      <c r="E142" s="10"/>
      <c r="F142" s="10"/>
      <c r="I142" s="10"/>
      <c r="J142" s="10"/>
      <c r="K142" s="10"/>
    </row>
    <row r="143" spans="5:11" x14ac:dyDescent="0.25">
      <c r="E143" s="10"/>
      <c r="F143" s="10"/>
      <c r="I143" s="10"/>
      <c r="J143" s="10"/>
      <c r="K143" s="10"/>
    </row>
    <row r="144" spans="5:11" x14ac:dyDescent="0.25">
      <c r="E144" s="10"/>
      <c r="F144" s="10"/>
      <c r="I144" s="10"/>
      <c r="J144" s="10"/>
      <c r="K144" s="10"/>
    </row>
    <row r="145" spans="5:11" x14ac:dyDescent="0.25">
      <c r="E145" s="10"/>
      <c r="F145" s="10"/>
      <c r="I145" s="10"/>
      <c r="J145" s="10"/>
      <c r="K145" s="10"/>
    </row>
    <row r="146" spans="5:11" x14ac:dyDescent="0.25">
      <c r="E146" s="10"/>
      <c r="F146" s="10"/>
      <c r="I146" s="10"/>
      <c r="J146" s="10"/>
      <c r="K146" s="10"/>
    </row>
    <row r="147" spans="5:11" x14ac:dyDescent="0.25">
      <c r="E147" s="10"/>
      <c r="F147" s="10"/>
      <c r="I147" s="10"/>
      <c r="J147" s="10"/>
      <c r="K147" s="10"/>
    </row>
    <row r="148" spans="5:11" x14ac:dyDescent="0.25">
      <c r="E148" s="10"/>
      <c r="F148" s="10"/>
      <c r="I148" s="10"/>
      <c r="J148" s="10"/>
      <c r="K148" s="10"/>
    </row>
    <row r="149" spans="5:11" x14ac:dyDescent="0.25">
      <c r="E149" s="10"/>
      <c r="F149" s="10"/>
      <c r="I149" s="10"/>
      <c r="J149" s="10"/>
      <c r="K149" s="10"/>
    </row>
    <row r="150" spans="5:11" x14ac:dyDescent="0.25">
      <c r="E150" s="10"/>
      <c r="F150" s="10"/>
      <c r="I150" s="10"/>
      <c r="J150" s="10"/>
      <c r="K150" s="10"/>
    </row>
    <row r="151" spans="5:11" x14ac:dyDescent="0.25">
      <c r="E151" s="10"/>
      <c r="F151" s="10"/>
      <c r="I151" s="10"/>
      <c r="J151" s="10"/>
      <c r="K151" s="10"/>
    </row>
    <row r="152" spans="5:11" x14ac:dyDescent="0.25">
      <c r="E152" s="10"/>
      <c r="F152" s="10"/>
      <c r="I152" s="10"/>
      <c r="J152" s="10"/>
      <c r="K152" s="10"/>
    </row>
    <row r="153" spans="5:11" x14ac:dyDescent="0.25">
      <c r="E153" s="10"/>
      <c r="F153" s="10"/>
      <c r="I153" s="10"/>
      <c r="J153" s="10"/>
      <c r="K153" s="10"/>
    </row>
    <row r="154" spans="5:11" x14ac:dyDescent="0.25">
      <c r="E154" s="10"/>
      <c r="F154" s="10"/>
      <c r="I154" s="10"/>
      <c r="J154" s="10"/>
      <c r="K154" s="10"/>
    </row>
    <row r="155" spans="5:11" x14ac:dyDescent="0.25">
      <c r="E155" s="10"/>
      <c r="F155" s="10"/>
      <c r="I155" s="10"/>
      <c r="J155" s="10"/>
      <c r="K155" s="10"/>
    </row>
    <row r="156" spans="5:11" x14ac:dyDescent="0.25">
      <c r="E156" s="10"/>
      <c r="F156" s="10"/>
      <c r="I156" s="10"/>
      <c r="J156" s="10"/>
      <c r="K156" s="10"/>
    </row>
    <row r="157" spans="5:11" x14ac:dyDescent="0.25">
      <c r="E157" s="10"/>
      <c r="F157" s="10"/>
      <c r="I157" s="10"/>
      <c r="J157" s="10"/>
      <c r="K157" s="10"/>
    </row>
    <row r="158" spans="5:11" x14ac:dyDescent="0.25">
      <c r="E158" s="10"/>
      <c r="F158" s="10"/>
      <c r="I158" s="10"/>
      <c r="J158" s="10"/>
      <c r="K158" s="10"/>
    </row>
    <row r="159" spans="5:11" x14ac:dyDescent="0.25">
      <c r="E159" s="10"/>
      <c r="F159" s="10"/>
      <c r="I159" s="10"/>
      <c r="J159" s="10"/>
      <c r="K159" s="10"/>
    </row>
    <row r="160" spans="5:11" x14ac:dyDescent="0.25">
      <c r="E160" s="10"/>
      <c r="F160" s="10"/>
      <c r="I160" s="10"/>
      <c r="J160" s="10"/>
      <c r="K160" s="10"/>
    </row>
    <row r="161" spans="5:11" x14ac:dyDescent="0.25">
      <c r="E161" s="10"/>
      <c r="F161" s="10"/>
      <c r="I161" s="10"/>
      <c r="J161" s="10"/>
      <c r="K161" s="10"/>
    </row>
    <row r="162" spans="5:11" x14ac:dyDescent="0.25">
      <c r="E162" s="10"/>
      <c r="F162" s="10"/>
      <c r="I162" s="10"/>
      <c r="J162" s="10"/>
      <c r="K162" s="10"/>
    </row>
    <row r="163" spans="5:11" x14ac:dyDescent="0.25">
      <c r="E163" s="10"/>
      <c r="F163" s="10"/>
      <c r="I163" s="10"/>
      <c r="J163" s="10"/>
      <c r="K163" s="10"/>
    </row>
    <row r="164" spans="5:11" x14ac:dyDescent="0.25">
      <c r="E164" s="10"/>
      <c r="F164" s="10"/>
      <c r="I164" s="10"/>
      <c r="J164" s="10"/>
      <c r="K164" s="10"/>
    </row>
    <row r="165" spans="5:11" x14ac:dyDescent="0.25">
      <c r="E165" s="10"/>
      <c r="F165" s="10"/>
      <c r="I165" s="10"/>
      <c r="J165" s="10"/>
      <c r="K165" s="10"/>
    </row>
    <row r="166" spans="5:11" x14ac:dyDescent="0.25">
      <c r="E166" s="10"/>
      <c r="F166" s="10"/>
      <c r="I166" s="10"/>
      <c r="J166" s="10"/>
      <c r="K166" s="10"/>
    </row>
    <row r="167" spans="5:11" x14ac:dyDescent="0.25">
      <c r="E167" s="10"/>
      <c r="F167" s="10"/>
      <c r="I167" s="10"/>
      <c r="J167" s="10"/>
      <c r="K167" s="10"/>
    </row>
    <row r="168" spans="5:11" x14ac:dyDescent="0.25">
      <c r="E168" s="10"/>
      <c r="F168" s="10"/>
      <c r="I168" s="10"/>
      <c r="J168" s="10"/>
      <c r="K168" s="10"/>
    </row>
    <row r="169" spans="5:11" x14ac:dyDescent="0.25">
      <c r="E169" s="10"/>
      <c r="F169" s="10"/>
      <c r="I169" s="10"/>
      <c r="J169" s="10"/>
      <c r="K169" s="10"/>
    </row>
    <row r="170" spans="5:11" x14ac:dyDescent="0.25">
      <c r="E170" s="10"/>
      <c r="F170" s="10"/>
      <c r="I170" s="10"/>
      <c r="J170" s="10"/>
      <c r="K170" s="10"/>
    </row>
    <row r="171" spans="5:11" x14ac:dyDescent="0.25">
      <c r="E171" s="10"/>
      <c r="F171" s="10"/>
      <c r="I171" s="10"/>
      <c r="J171" s="10"/>
      <c r="K171" s="10"/>
    </row>
    <row r="172" spans="5:11" x14ac:dyDescent="0.25">
      <c r="E172" s="10"/>
      <c r="F172" s="10"/>
      <c r="I172" s="10"/>
      <c r="J172" s="10"/>
      <c r="K172" s="10"/>
    </row>
    <row r="173" spans="5:11" x14ac:dyDescent="0.25">
      <c r="E173" s="10"/>
      <c r="F173" s="10"/>
      <c r="I173" s="10"/>
      <c r="J173" s="10"/>
      <c r="K173" s="10"/>
    </row>
    <row r="174" spans="5:11" x14ac:dyDescent="0.25">
      <c r="E174" s="10"/>
      <c r="F174" s="10"/>
      <c r="I174" s="10"/>
      <c r="J174" s="10"/>
      <c r="K174" s="10"/>
    </row>
    <row r="175" spans="5:11" x14ac:dyDescent="0.25">
      <c r="E175" s="10"/>
      <c r="F175" s="10"/>
      <c r="I175" s="10"/>
      <c r="J175" s="10"/>
      <c r="K175" s="10"/>
    </row>
    <row r="176" spans="5:11" x14ac:dyDescent="0.25">
      <c r="E176" s="10"/>
      <c r="F176" s="10"/>
      <c r="I176" s="10"/>
      <c r="J176" s="10"/>
      <c r="K176" s="10"/>
    </row>
    <row r="177" spans="5:11" x14ac:dyDescent="0.25">
      <c r="E177" s="10"/>
      <c r="F177" s="10"/>
      <c r="I177" s="10"/>
      <c r="J177" s="10"/>
      <c r="K177" s="10"/>
    </row>
    <row r="178" spans="5:11" x14ac:dyDescent="0.25">
      <c r="E178" s="10"/>
      <c r="F178" s="10"/>
      <c r="I178" s="10"/>
      <c r="J178" s="10"/>
      <c r="K178" s="10"/>
    </row>
    <row r="179" spans="5:11" x14ac:dyDescent="0.25">
      <c r="E179" s="10"/>
      <c r="F179" s="10"/>
      <c r="I179" s="10"/>
      <c r="J179" s="10"/>
      <c r="K179" s="10"/>
    </row>
    <row r="180" spans="5:11" x14ac:dyDescent="0.25">
      <c r="E180" s="10"/>
      <c r="F180" s="10"/>
      <c r="I180" s="10"/>
      <c r="J180" s="10"/>
      <c r="K180" s="10"/>
    </row>
    <row r="181" spans="5:11" x14ac:dyDescent="0.25">
      <c r="E181" s="10"/>
      <c r="F181" s="10"/>
      <c r="I181" s="10"/>
      <c r="J181" s="10"/>
      <c r="K181" s="10"/>
    </row>
    <row r="182" spans="5:11" x14ac:dyDescent="0.25">
      <c r="E182" s="10"/>
      <c r="F182" s="10"/>
      <c r="I182" s="10"/>
      <c r="J182" s="10"/>
      <c r="K182" s="10"/>
    </row>
    <row r="183" spans="5:11" x14ac:dyDescent="0.25">
      <c r="E183" s="10"/>
      <c r="F183" s="10"/>
      <c r="I183" s="10"/>
      <c r="J183" s="10"/>
      <c r="K183" s="10"/>
    </row>
    <row r="184" spans="5:11" x14ac:dyDescent="0.25">
      <c r="E184" s="10"/>
      <c r="F184" s="10"/>
      <c r="I184" s="10"/>
      <c r="J184" s="10"/>
      <c r="K184" s="10"/>
    </row>
    <row r="185" spans="5:11" x14ac:dyDescent="0.25">
      <c r="E185" s="10"/>
      <c r="F185" s="10"/>
      <c r="I185" s="10"/>
      <c r="J185" s="10"/>
      <c r="K185" s="10"/>
    </row>
    <row r="186" spans="5:11" x14ac:dyDescent="0.25">
      <c r="E186" s="10"/>
      <c r="F186" s="10"/>
      <c r="I186" s="10"/>
      <c r="J186" s="10"/>
      <c r="K186" s="10"/>
    </row>
    <row r="187" spans="5:11" x14ac:dyDescent="0.25">
      <c r="E187" s="10"/>
      <c r="F187" s="10"/>
      <c r="I187" s="10"/>
      <c r="J187" s="10"/>
      <c r="K187" s="10"/>
    </row>
    <row r="188" spans="5:11" x14ac:dyDescent="0.25">
      <c r="E188" s="10"/>
      <c r="F188" s="10"/>
      <c r="I188" s="10"/>
      <c r="J188" s="10"/>
      <c r="K188" s="10"/>
    </row>
    <row r="189" spans="5:11" x14ac:dyDescent="0.25">
      <c r="E189" s="10"/>
      <c r="F189" s="10"/>
      <c r="I189" s="10"/>
      <c r="J189" s="10"/>
      <c r="K189" s="10"/>
    </row>
    <row r="190" spans="5:11" x14ac:dyDescent="0.25">
      <c r="E190" s="10"/>
      <c r="F190" s="10"/>
      <c r="I190" s="10"/>
      <c r="J190" s="10"/>
      <c r="K190" s="10"/>
    </row>
    <row r="191" spans="5:11" x14ac:dyDescent="0.25">
      <c r="E191" s="10"/>
      <c r="F191" s="10"/>
      <c r="I191" s="10"/>
      <c r="J191" s="10"/>
      <c r="K191" s="10"/>
    </row>
    <row r="192" spans="5:11" x14ac:dyDescent="0.25">
      <c r="E192" s="10"/>
      <c r="F192" s="10"/>
      <c r="I192" s="10"/>
      <c r="J192" s="10"/>
      <c r="K192" s="10"/>
    </row>
    <row r="193" spans="5:11" x14ac:dyDescent="0.25">
      <c r="E193" s="10"/>
      <c r="F193" s="10"/>
      <c r="I193" s="10"/>
      <c r="J193" s="10"/>
      <c r="K193" s="10"/>
    </row>
    <row r="194" spans="5:11" x14ac:dyDescent="0.25">
      <c r="E194" s="10"/>
      <c r="F194" s="10"/>
      <c r="I194" s="10"/>
      <c r="J194" s="10"/>
      <c r="K194" s="10"/>
    </row>
    <row r="195" spans="5:11" x14ac:dyDescent="0.25">
      <c r="E195" s="10"/>
      <c r="F195" s="10"/>
      <c r="I195" s="10"/>
      <c r="J195" s="10"/>
      <c r="K195" s="10"/>
    </row>
    <row r="196" spans="5:11" x14ac:dyDescent="0.25">
      <c r="E196" s="10"/>
      <c r="F196" s="10"/>
      <c r="I196" s="10"/>
      <c r="J196" s="10"/>
      <c r="K196" s="10"/>
    </row>
    <row r="197" spans="5:11" x14ac:dyDescent="0.25">
      <c r="E197" s="10"/>
      <c r="F197" s="10"/>
      <c r="I197" s="10"/>
      <c r="J197" s="10"/>
      <c r="K197" s="10"/>
    </row>
    <row r="198" spans="5:11" x14ac:dyDescent="0.25">
      <c r="E198" s="10"/>
      <c r="F198" s="10"/>
      <c r="I198" s="10"/>
      <c r="J198" s="10"/>
      <c r="K198" s="10"/>
    </row>
    <row r="199" spans="5:11" x14ac:dyDescent="0.25">
      <c r="E199" s="10"/>
      <c r="F199" s="10"/>
      <c r="I199" s="10"/>
      <c r="J199" s="10"/>
      <c r="K199" s="10"/>
    </row>
    <row r="200" spans="5:11" x14ac:dyDescent="0.25">
      <c r="E200" s="10"/>
      <c r="F200" s="10"/>
      <c r="I200" s="10"/>
      <c r="J200" s="10"/>
      <c r="K200" s="10"/>
    </row>
    <row r="201" spans="5:11" x14ac:dyDescent="0.25">
      <c r="E201" s="10"/>
      <c r="F201" s="10"/>
      <c r="I201" s="10"/>
      <c r="J201" s="10"/>
      <c r="K201" s="10"/>
    </row>
    <row r="202" spans="5:11" x14ac:dyDescent="0.25">
      <c r="E202" s="10"/>
      <c r="F202" s="10"/>
      <c r="I202" s="10"/>
      <c r="J202" s="10"/>
      <c r="K202" s="10"/>
    </row>
    <row r="203" spans="5:11" x14ac:dyDescent="0.25">
      <c r="E203" s="10"/>
      <c r="F203" s="10"/>
      <c r="I203" s="10"/>
      <c r="J203" s="10"/>
      <c r="K203" s="10"/>
    </row>
    <row r="204" spans="5:11" x14ac:dyDescent="0.25">
      <c r="E204" s="10"/>
      <c r="F204" s="10"/>
      <c r="I204" s="10"/>
      <c r="J204" s="10"/>
      <c r="K204" s="10"/>
    </row>
    <row r="205" spans="5:11" x14ac:dyDescent="0.25">
      <c r="E205" s="10"/>
      <c r="F205" s="10"/>
      <c r="I205" s="10"/>
      <c r="J205" s="10"/>
      <c r="K205" s="10"/>
    </row>
    <row r="206" spans="5:11" x14ac:dyDescent="0.25">
      <c r="E206" s="10"/>
      <c r="F206" s="10"/>
      <c r="I206" s="10"/>
      <c r="J206" s="10"/>
      <c r="K206" s="10"/>
    </row>
    <row r="207" spans="5:11" x14ac:dyDescent="0.25">
      <c r="E207" s="10"/>
      <c r="F207" s="10"/>
      <c r="I207" s="10"/>
      <c r="J207" s="10"/>
      <c r="K207" s="10"/>
    </row>
    <row r="208" spans="5:11" x14ac:dyDescent="0.25">
      <c r="E208" s="10"/>
      <c r="F208" s="10"/>
      <c r="I208" s="10"/>
      <c r="J208" s="10"/>
      <c r="K208" s="10"/>
    </row>
    <row r="209" spans="5:11" x14ac:dyDescent="0.25">
      <c r="E209" s="10"/>
      <c r="F209" s="10"/>
      <c r="I209" s="10"/>
      <c r="J209" s="10"/>
      <c r="K209" s="10"/>
    </row>
    <row r="210" spans="5:11" x14ac:dyDescent="0.25">
      <c r="E210" s="10"/>
      <c r="F210" s="10"/>
      <c r="I210" s="10"/>
      <c r="J210" s="10"/>
      <c r="K210" s="10"/>
    </row>
    <row r="211" spans="5:11" x14ac:dyDescent="0.25">
      <c r="E211" s="10"/>
      <c r="F211" s="10"/>
      <c r="I211" s="10"/>
      <c r="J211" s="10"/>
      <c r="K211" s="10"/>
    </row>
    <row r="212" spans="5:11" x14ac:dyDescent="0.25">
      <c r="E212" s="10"/>
      <c r="F212" s="10"/>
      <c r="I212" s="10"/>
      <c r="J212" s="10"/>
      <c r="K212" s="10"/>
    </row>
    <row r="213" spans="5:11" x14ac:dyDescent="0.25">
      <c r="E213" s="10"/>
      <c r="F213" s="10"/>
      <c r="I213" s="10"/>
      <c r="J213" s="10"/>
      <c r="K213" s="10"/>
    </row>
    <row r="214" spans="5:11" x14ac:dyDescent="0.25">
      <c r="E214" s="10"/>
      <c r="F214" s="10"/>
      <c r="I214" s="10"/>
      <c r="J214" s="10"/>
      <c r="K214" s="10"/>
    </row>
    <row r="215" spans="5:11" x14ac:dyDescent="0.25">
      <c r="E215" s="10"/>
      <c r="F215" s="10"/>
      <c r="I215" s="10"/>
      <c r="J215" s="10"/>
      <c r="K215" s="10"/>
    </row>
    <row r="216" spans="5:11" x14ac:dyDescent="0.25">
      <c r="E216" s="10"/>
      <c r="F216" s="10"/>
      <c r="I216" s="10"/>
      <c r="J216" s="10"/>
      <c r="K216" s="10"/>
    </row>
    <row r="217" spans="5:11" x14ac:dyDescent="0.25">
      <c r="E217" s="10"/>
      <c r="F217" s="10"/>
      <c r="I217" s="10"/>
      <c r="J217" s="10"/>
      <c r="K217" s="10"/>
    </row>
    <row r="218" spans="5:11" x14ac:dyDescent="0.25">
      <c r="E218" s="10"/>
      <c r="F218" s="10"/>
      <c r="I218" s="10"/>
      <c r="J218" s="10"/>
      <c r="K218" s="10"/>
    </row>
    <row r="219" spans="5:11" x14ac:dyDescent="0.25">
      <c r="E219" s="10"/>
      <c r="F219" s="10"/>
      <c r="I219" s="10"/>
      <c r="J219" s="10"/>
      <c r="K219" s="10"/>
    </row>
    <row r="220" spans="5:11" x14ac:dyDescent="0.25">
      <c r="E220" s="10"/>
      <c r="F220" s="10"/>
      <c r="I220" s="10"/>
      <c r="J220" s="10"/>
      <c r="K220" s="10"/>
    </row>
    <row r="221" spans="5:11" x14ac:dyDescent="0.25">
      <c r="E221" s="10"/>
      <c r="F221" s="10"/>
      <c r="I221" s="10"/>
      <c r="J221" s="10"/>
      <c r="K221" s="10"/>
    </row>
    <row r="222" spans="5:11" x14ac:dyDescent="0.25">
      <c r="E222" s="10"/>
      <c r="F222" s="10"/>
      <c r="I222" s="10"/>
      <c r="J222" s="10"/>
      <c r="K222" s="10"/>
    </row>
    <row r="223" spans="5:11" x14ac:dyDescent="0.25">
      <c r="E223" s="10"/>
      <c r="F223" s="10"/>
      <c r="I223" s="10"/>
      <c r="J223" s="10"/>
      <c r="K223" s="10"/>
    </row>
    <row r="224" spans="5:11" x14ac:dyDescent="0.25">
      <c r="E224" s="10"/>
      <c r="F224" s="10"/>
      <c r="I224" s="10"/>
      <c r="J224" s="10"/>
      <c r="K224" s="10"/>
    </row>
    <row r="225" spans="5:11" x14ac:dyDescent="0.25">
      <c r="E225" s="10"/>
      <c r="F225" s="10"/>
      <c r="I225" s="10"/>
      <c r="J225" s="10"/>
      <c r="K225" s="10"/>
    </row>
    <row r="226" spans="5:11" x14ac:dyDescent="0.25">
      <c r="E226" s="10"/>
      <c r="F226" s="10"/>
      <c r="I226" s="10"/>
      <c r="J226" s="10"/>
      <c r="K226" s="10"/>
    </row>
    <row r="227" spans="5:11" x14ac:dyDescent="0.25">
      <c r="E227" s="10"/>
      <c r="F227" s="10"/>
      <c r="I227" s="10"/>
      <c r="J227" s="10"/>
      <c r="K227" s="10"/>
    </row>
    <row r="228" spans="5:11" x14ac:dyDescent="0.25">
      <c r="E228" s="10"/>
      <c r="F228" s="10"/>
      <c r="I228" s="10"/>
      <c r="J228" s="10"/>
      <c r="K228" s="10"/>
    </row>
    <row r="229" spans="5:11" x14ac:dyDescent="0.25">
      <c r="E229" s="10"/>
      <c r="F229" s="10"/>
      <c r="I229" s="10"/>
      <c r="J229" s="10"/>
      <c r="K229" s="10"/>
    </row>
    <row r="230" spans="5:11" x14ac:dyDescent="0.25">
      <c r="E230" s="10"/>
      <c r="F230" s="10"/>
      <c r="I230" s="10"/>
      <c r="J230" s="10"/>
      <c r="K230" s="10"/>
    </row>
    <row r="231" spans="5:11" x14ac:dyDescent="0.25">
      <c r="E231" s="10"/>
      <c r="F231" s="10"/>
      <c r="I231" s="10"/>
      <c r="J231" s="10"/>
      <c r="K231" s="10"/>
    </row>
    <row r="232" spans="5:11" x14ac:dyDescent="0.25">
      <c r="E232" s="10"/>
      <c r="F232" s="10"/>
      <c r="I232" s="10"/>
      <c r="J232" s="10"/>
      <c r="K232" s="10"/>
    </row>
    <row r="233" spans="5:11" x14ac:dyDescent="0.25">
      <c r="E233" s="10"/>
      <c r="F233" s="10"/>
      <c r="I233" s="10"/>
      <c r="J233" s="10"/>
      <c r="K233" s="10"/>
    </row>
    <row r="234" spans="5:11" x14ac:dyDescent="0.25">
      <c r="E234" s="10"/>
      <c r="F234" s="10"/>
      <c r="I234" s="10"/>
      <c r="J234" s="10"/>
      <c r="K234" s="10"/>
    </row>
    <row r="235" spans="5:11" x14ac:dyDescent="0.25">
      <c r="E235" s="10"/>
      <c r="F235" s="10"/>
      <c r="I235" s="10"/>
      <c r="J235" s="10"/>
      <c r="K235" s="10"/>
    </row>
    <row r="236" spans="5:11" x14ac:dyDescent="0.25">
      <c r="E236" s="10"/>
      <c r="F236" s="10"/>
      <c r="I236" s="10"/>
      <c r="J236" s="10"/>
      <c r="K236" s="10"/>
    </row>
    <row r="237" spans="5:11" x14ac:dyDescent="0.25">
      <c r="E237" s="10"/>
      <c r="F237" s="10"/>
      <c r="I237" s="10"/>
      <c r="J237" s="10"/>
      <c r="K237" s="10"/>
    </row>
    <row r="238" spans="5:11" x14ac:dyDescent="0.25">
      <c r="E238" s="10"/>
      <c r="F238" s="10"/>
      <c r="I238" s="10"/>
      <c r="J238" s="10"/>
      <c r="K238" s="10"/>
    </row>
    <row r="239" spans="5:11" x14ac:dyDescent="0.25">
      <c r="E239" s="10"/>
      <c r="F239" s="10"/>
      <c r="I239" s="10"/>
      <c r="J239" s="10"/>
      <c r="K239" s="10"/>
    </row>
    <row r="240" spans="5:11" x14ac:dyDescent="0.25">
      <c r="E240" s="10"/>
      <c r="F240" s="10"/>
      <c r="I240" s="10"/>
      <c r="J240" s="10"/>
      <c r="K240" s="10"/>
    </row>
    <row r="241" spans="5:11" x14ac:dyDescent="0.25">
      <c r="E241" s="10"/>
      <c r="F241" s="10"/>
      <c r="I241" s="10"/>
      <c r="J241" s="10"/>
      <c r="K241" s="10"/>
    </row>
    <row r="242" spans="5:11" x14ac:dyDescent="0.25">
      <c r="E242" s="10"/>
      <c r="F242" s="10"/>
      <c r="I242" s="10"/>
      <c r="J242" s="10"/>
      <c r="K242" s="10"/>
    </row>
    <row r="243" spans="5:11" x14ac:dyDescent="0.25">
      <c r="E243" s="10"/>
      <c r="F243" s="10"/>
      <c r="I243" s="10"/>
      <c r="J243" s="10"/>
      <c r="K243" s="10"/>
    </row>
    <row r="244" spans="5:11" x14ac:dyDescent="0.25">
      <c r="E244" s="10"/>
      <c r="F244" s="10"/>
      <c r="I244" s="10"/>
      <c r="J244" s="10"/>
      <c r="K244" s="10"/>
    </row>
    <row r="245" spans="5:11" x14ac:dyDescent="0.25">
      <c r="E245" s="10"/>
      <c r="F245" s="10"/>
      <c r="I245" s="10"/>
      <c r="J245" s="10"/>
      <c r="K245" s="10"/>
    </row>
    <row r="246" spans="5:11" x14ac:dyDescent="0.25">
      <c r="E246" s="10"/>
      <c r="F246" s="10"/>
      <c r="I246" s="10"/>
      <c r="J246" s="10"/>
      <c r="K246" s="10"/>
    </row>
    <row r="247" spans="5:11" x14ac:dyDescent="0.25">
      <c r="E247" s="10"/>
      <c r="F247" s="10"/>
      <c r="I247" s="10"/>
      <c r="J247" s="10"/>
      <c r="K247" s="10"/>
    </row>
    <row r="248" spans="5:11" x14ac:dyDescent="0.25">
      <c r="E248" s="10"/>
      <c r="F248" s="10"/>
      <c r="I248" s="10"/>
      <c r="J248" s="10"/>
      <c r="K248" s="10"/>
    </row>
    <row r="249" spans="5:11" x14ac:dyDescent="0.25">
      <c r="E249" s="10"/>
      <c r="F249" s="10"/>
      <c r="I249" s="10"/>
      <c r="J249" s="10"/>
      <c r="K249" s="10"/>
    </row>
    <row r="250" spans="5:11" x14ac:dyDescent="0.25">
      <c r="E250" s="10"/>
      <c r="F250" s="10"/>
      <c r="I250" s="10"/>
      <c r="J250" s="10"/>
      <c r="K250" s="10"/>
    </row>
    <row r="251" spans="5:11" x14ac:dyDescent="0.25">
      <c r="E251" s="10"/>
      <c r="F251" s="10"/>
      <c r="I251" s="10"/>
      <c r="J251" s="10"/>
      <c r="K251" s="10"/>
    </row>
    <row r="252" spans="5:11" x14ac:dyDescent="0.25">
      <c r="E252" s="10"/>
      <c r="F252" s="10"/>
      <c r="I252" s="10"/>
      <c r="J252" s="10"/>
      <c r="K252" s="10"/>
    </row>
    <row r="253" spans="5:11" x14ac:dyDescent="0.25">
      <c r="E253" s="10"/>
      <c r="F253" s="10"/>
      <c r="I253" s="10"/>
      <c r="J253" s="10"/>
      <c r="K253" s="10"/>
    </row>
    <row r="254" spans="5:11" x14ac:dyDescent="0.25">
      <c r="E254" s="10"/>
      <c r="F254" s="10"/>
      <c r="I254" s="10"/>
      <c r="J254" s="10"/>
      <c r="K254" s="10"/>
    </row>
    <row r="255" spans="5:11" x14ac:dyDescent="0.25">
      <c r="E255" s="10"/>
      <c r="F255" s="10"/>
      <c r="I255" s="10"/>
      <c r="J255" s="10"/>
      <c r="K255" s="10"/>
    </row>
    <row r="256" spans="5:11" x14ac:dyDescent="0.25">
      <c r="E256" s="10"/>
      <c r="F256" s="10"/>
      <c r="I256" s="10"/>
      <c r="J256" s="10"/>
      <c r="K256" s="10"/>
    </row>
    <row r="257" spans="5:11" x14ac:dyDescent="0.25">
      <c r="E257" s="10"/>
      <c r="F257" s="10"/>
      <c r="I257" s="10"/>
      <c r="J257" s="10"/>
      <c r="K257" s="10"/>
    </row>
    <row r="258" spans="5:11" x14ac:dyDescent="0.25">
      <c r="E258" s="10"/>
      <c r="F258" s="10"/>
      <c r="I258" s="10"/>
      <c r="J258" s="10"/>
      <c r="K258" s="10"/>
    </row>
    <row r="259" spans="5:11" x14ac:dyDescent="0.25">
      <c r="E259" s="10"/>
      <c r="F259" s="10"/>
      <c r="I259" s="10"/>
      <c r="J259" s="10"/>
      <c r="K259" s="10"/>
    </row>
    <row r="260" spans="5:11" x14ac:dyDescent="0.25">
      <c r="E260" s="10"/>
      <c r="F260" s="10"/>
      <c r="I260" s="10"/>
      <c r="J260" s="10"/>
      <c r="K260" s="10"/>
    </row>
    <row r="261" spans="5:11" x14ac:dyDescent="0.25">
      <c r="E261" s="10"/>
      <c r="F261" s="10"/>
      <c r="I261" s="10"/>
      <c r="J261" s="10"/>
      <c r="K261" s="10"/>
    </row>
    <row r="262" spans="5:11" x14ac:dyDescent="0.25">
      <c r="E262" s="10"/>
      <c r="F262" s="10"/>
      <c r="I262" s="10"/>
      <c r="J262" s="10"/>
      <c r="K262" s="10"/>
    </row>
    <row r="263" spans="5:11" x14ac:dyDescent="0.25">
      <c r="E263" s="10"/>
      <c r="F263" s="10"/>
      <c r="I263" s="10"/>
      <c r="J263" s="10"/>
      <c r="K263" s="10"/>
    </row>
    <row r="264" spans="5:11" x14ac:dyDescent="0.25">
      <c r="E264" s="10"/>
      <c r="F264" s="10"/>
      <c r="I264" s="10"/>
      <c r="J264" s="10"/>
      <c r="K264" s="10"/>
    </row>
    <row r="265" spans="5:11" x14ac:dyDescent="0.25">
      <c r="E265" s="10"/>
      <c r="F265" s="10"/>
      <c r="I265" s="10"/>
      <c r="J265" s="10"/>
      <c r="K265" s="10"/>
    </row>
    <row r="266" spans="5:11" x14ac:dyDescent="0.25">
      <c r="E266" s="10"/>
      <c r="F266" s="10"/>
      <c r="I266" s="10"/>
      <c r="J266" s="10"/>
      <c r="K266" s="10"/>
    </row>
    <row r="267" spans="5:11" x14ac:dyDescent="0.25">
      <c r="E267" s="10"/>
      <c r="F267" s="10"/>
      <c r="I267" s="10"/>
      <c r="J267" s="10"/>
      <c r="K267" s="10"/>
    </row>
    <row r="268" spans="5:11" x14ac:dyDescent="0.25">
      <c r="E268" s="10"/>
      <c r="F268" s="10"/>
      <c r="I268" s="10"/>
      <c r="J268" s="10"/>
      <c r="K268" s="10"/>
    </row>
    <row r="269" spans="5:11" x14ac:dyDescent="0.25">
      <c r="E269" s="10"/>
      <c r="F269" s="10"/>
      <c r="I269" s="10"/>
      <c r="J269" s="10"/>
      <c r="K269" s="10"/>
    </row>
    <row r="270" spans="5:11" x14ac:dyDescent="0.25">
      <c r="E270" s="10"/>
      <c r="F270" s="10"/>
      <c r="I270" s="10"/>
      <c r="J270" s="10"/>
      <c r="K270" s="10"/>
    </row>
    <row r="271" spans="5:11" x14ac:dyDescent="0.25">
      <c r="E271" s="10"/>
      <c r="F271" s="10"/>
      <c r="I271" s="10"/>
      <c r="J271" s="10"/>
      <c r="K271" s="10"/>
    </row>
    <row r="272" spans="5:11" x14ac:dyDescent="0.25">
      <c r="E272" s="10"/>
      <c r="F272" s="10"/>
      <c r="I272" s="10"/>
      <c r="J272" s="10"/>
      <c r="K272" s="10"/>
    </row>
    <row r="273" spans="5:11" x14ac:dyDescent="0.25">
      <c r="E273" s="10"/>
      <c r="F273" s="10"/>
      <c r="I273" s="10"/>
      <c r="J273" s="10"/>
      <c r="K273" s="10"/>
    </row>
    <row r="274" spans="5:11" x14ac:dyDescent="0.25">
      <c r="E274" s="10"/>
      <c r="F274" s="10"/>
      <c r="I274" s="10"/>
      <c r="J274" s="10"/>
      <c r="K274" s="10"/>
    </row>
    <row r="275" spans="5:11" x14ac:dyDescent="0.25">
      <c r="E275" s="10"/>
      <c r="F275" s="10"/>
      <c r="I275" s="10"/>
      <c r="J275" s="10"/>
      <c r="K275" s="10"/>
    </row>
    <row r="276" spans="5:11" x14ac:dyDescent="0.25">
      <c r="E276" s="10"/>
      <c r="F276" s="10"/>
      <c r="I276" s="10"/>
      <c r="J276" s="10"/>
      <c r="K276" s="10"/>
    </row>
    <row r="277" spans="5:11" x14ac:dyDescent="0.25">
      <c r="E277" s="10"/>
      <c r="F277" s="10"/>
      <c r="I277" s="10"/>
      <c r="J277" s="10"/>
      <c r="K277" s="10"/>
    </row>
    <row r="278" spans="5:11" x14ac:dyDescent="0.25">
      <c r="E278" s="10"/>
      <c r="F278" s="10"/>
      <c r="I278" s="10"/>
      <c r="J278" s="10"/>
      <c r="K278" s="10"/>
    </row>
    <row r="279" spans="5:11" x14ac:dyDescent="0.25">
      <c r="E279" s="10"/>
      <c r="F279" s="10"/>
      <c r="I279" s="10"/>
      <c r="J279" s="10"/>
      <c r="K279" s="10"/>
    </row>
    <row r="280" spans="5:11" x14ac:dyDescent="0.25">
      <c r="E280" s="10"/>
      <c r="F280" s="10"/>
      <c r="I280" s="10"/>
      <c r="J280" s="10"/>
      <c r="K280" s="10"/>
    </row>
    <row r="281" spans="5:11" x14ac:dyDescent="0.25">
      <c r="E281" s="10"/>
      <c r="F281" s="10"/>
      <c r="I281" s="10"/>
      <c r="J281" s="10"/>
      <c r="K281" s="10"/>
    </row>
    <row r="282" spans="5:11" x14ac:dyDescent="0.25">
      <c r="E282" s="10"/>
      <c r="F282" s="10"/>
      <c r="I282" s="10"/>
      <c r="J282" s="10"/>
      <c r="K282" s="10"/>
    </row>
    <row r="283" spans="5:11" x14ac:dyDescent="0.25">
      <c r="E283" s="10"/>
      <c r="F283" s="10"/>
      <c r="I283" s="10"/>
      <c r="J283" s="10"/>
      <c r="K283" s="10"/>
    </row>
    <row r="284" spans="5:11" x14ac:dyDescent="0.25">
      <c r="E284" s="10"/>
      <c r="F284" s="10"/>
      <c r="I284" s="10"/>
      <c r="J284" s="10"/>
      <c r="K284" s="10"/>
    </row>
    <row r="285" spans="5:11" x14ac:dyDescent="0.25">
      <c r="E285" s="10"/>
      <c r="F285" s="10"/>
      <c r="I285" s="10"/>
      <c r="J285" s="10"/>
      <c r="K285" s="10"/>
    </row>
    <row r="286" spans="5:11" x14ac:dyDescent="0.25">
      <c r="E286" s="10"/>
      <c r="F286" s="10"/>
      <c r="I286" s="10"/>
      <c r="J286" s="10"/>
      <c r="K286" s="10"/>
    </row>
    <row r="287" spans="5:11" x14ac:dyDescent="0.25">
      <c r="E287" s="10"/>
      <c r="F287" s="10"/>
      <c r="I287" s="10"/>
      <c r="J287" s="10"/>
      <c r="K287" s="10"/>
    </row>
    <row r="288" spans="5:11" x14ac:dyDescent="0.25">
      <c r="E288" s="10"/>
      <c r="F288" s="10"/>
      <c r="I288" s="10"/>
      <c r="J288" s="10"/>
      <c r="K288" s="10"/>
    </row>
    <row r="289" spans="5:11" x14ac:dyDescent="0.25">
      <c r="E289" s="10"/>
      <c r="F289" s="10"/>
      <c r="I289" s="10"/>
      <c r="J289" s="10"/>
      <c r="K289" s="10"/>
    </row>
    <row r="290" spans="5:11" x14ac:dyDescent="0.25">
      <c r="E290" s="10"/>
      <c r="F290" s="10"/>
      <c r="I290" s="10"/>
      <c r="J290" s="10"/>
      <c r="K290" s="10"/>
    </row>
    <row r="291" spans="5:11" x14ac:dyDescent="0.25">
      <c r="E291" s="10"/>
      <c r="F291" s="10"/>
      <c r="I291" s="10"/>
      <c r="J291" s="10"/>
      <c r="K291" s="10"/>
    </row>
    <row r="292" spans="5:11" x14ac:dyDescent="0.25">
      <c r="E292" s="10"/>
      <c r="F292" s="10"/>
      <c r="I292" s="10"/>
      <c r="J292" s="10"/>
      <c r="K292" s="10"/>
    </row>
    <row r="293" spans="5:11" x14ac:dyDescent="0.25">
      <c r="E293" s="10"/>
      <c r="F293" s="10"/>
      <c r="I293" s="10"/>
      <c r="J293" s="10"/>
      <c r="K293" s="10"/>
    </row>
    <row r="294" spans="5:11" x14ac:dyDescent="0.25">
      <c r="E294" s="10"/>
      <c r="F294" s="10"/>
      <c r="I294" s="10"/>
      <c r="J294" s="10"/>
      <c r="K294" s="10"/>
    </row>
    <row r="295" spans="5:11" x14ac:dyDescent="0.25">
      <c r="E295" s="10"/>
      <c r="F295" s="10"/>
      <c r="I295" s="10"/>
      <c r="J295" s="10"/>
      <c r="K295" s="10"/>
    </row>
    <row r="296" spans="5:11" x14ac:dyDescent="0.25">
      <c r="E296" s="10"/>
      <c r="F296" s="10"/>
      <c r="I296" s="10"/>
      <c r="J296" s="10"/>
      <c r="K296" s="10"/>
    </row>
    <row r="297" spans="5:11" x14ac:dyDescent="0.25">
      <c r="E297" s="10"/>
      <c r="F297" s="10"/>
      <c r="I297" s="10"/>
      <c r="J297" s="10"/>
      <c r="K297" s="10"/>
    </row>
    <row r="298" spans="5:11" x14ac:dyDescent="0.25">
      <c r="E298" s="10"/>
      <c r="F298" s="10"/>
      <c r="I298" s="10"/>
      <c r="J298" s="10"/>
      <c r="K298" s="10"/>
    </row>
    <row r="299" spans="5:11" x14ac:dyDescent="0.25">
      <c r="E299" s="10"/>
      <c r="F299" s="10"/>
      <c r="I299" s="10"/>
      <c r="J299" s="10"/>
      <c r="K299" s="10"/>
    </row>
    <row r="300" spans="5:11" x14ac:dyDescent="0.25">
      <c r="E300" s="10"/>
      <c r="F300" s="10"/>
      <c r="I300" s="10"/>
      <c r="J300" s="10"/>
      <c r="K300" s="10"/>
    </row>
    <row r="301" spans="5:11" x14ac:dyDescent="0.25">
      <c r="E301" s="10"/>
      <c r="F301" s="10"/>
      <c r="I301" s="10"/>
      <c r="J301" s="10"/>
      <c r="K301" s="10"/>
    </row>
    <row r="302" spans="5:11" x14ac:dyDescent="0.25">
      <c r="E302" s="10"/>
      <c r="F302" s="10"/>
      <c r="I302" s="10"/>
      <c r="J302" s="10"/>
      <c r="K302" s="10"/>
    </row>
    <row r="303" spans="5:11" x14ac:dyDescent="0.25">
      <c r="E303" s="10"/>
      <c r="F303" s="10"/>
      <c r="I303" s="10"/>
      <c r="J303" s="10"/>
      <c r="K303" s="10"/>
    </row>
    <row r="304" spans="5:11" x14ac:dyDescent="0.25">
      <c r="E304" s="10"/>
      <c r="F304" s="10"/>
      <c r="I304" s="10"/>
      <c r="J304" s="10"/>
      <c r="K304" s="10"/>
    </row>
    <row r="305" spans="5:11" x14ac:dyDescent="0.25">
      <c r="E305" s="10"/>
      <c r="F305" s="10"/>
      <c r="I305" s="10"/>
      <c r="J305" s="10"/>
      <c r="K305" s="10"/>
    </row>
    <row r="306" spans="5:11" x14ac:dyDescent="0.25">
      <c r="E306" s="10"/>
      <c r="F306" s="10"/>
      <c r="I306" s="10"/>
      <c r="J306" s="10"/>
      <c r="K306" s="10"/>
    </row>
    <row r="307" spans="5:11" x14ac:dyDescent="0.25">
      <c r="E307" s="10"/>
      <c r="F307" s="10"/>
      <c r="I307" s="10"/>
      <c r="J307" s="10"/>
      <c r="K307" s="10"/>
    </row>
    <row r="308" spans="5:11" x14ac:dyDescent="0.25">
      <c r="E308" s="10"/>
      <c r="F308" s="10"/>
      <c r="I308" s="10"/>
      <c r="J308" s="10"/>
      <c r="K308" s="10"/>
    </row>
    <row r="309" spans="5:11" x14ac:dyDescent="0.25">
      <c r="E309" s="10"/>
      <c r="F309" s="10"/>
      <c r="I309" s="10"/>
      <c r="J309" s="10"/>
      <c r="K309" s="10"/>
    </row>
    <row r="310" spans="5:11" x14ac:dyDescent="0.25">
      <c r="E310" s="10"/>
      <c r="F310" s="10"/>
      <c r="I310" s="10"/>
      <c r="J310" s="10"/>
      <c r="K310" s="10"/>
    </row>
    <row r="311" spans="5:11" x14ac:dyDescent="0.25">
      <c r="E311" s="10"/>
      <c r="F311" s="10"/>
      <c r="I311" s="10"/>
      <c r="J311" s="10"/>
      <c r="K311" s="10"/>
    </row>
    <row r="312" spans="5:11" x14ac:dyDescent="0.25">
      <c r="E312" s="10"/>
      <c r="F312" s="10"/>
      <c r="I312" s="10"/>
      <c r="J312" s="10"/>
      <c r="K312" s="10"/>
    </row>
    <row r="313" spans="5:11" x14ac:dyDescent="0.25">
      <c r="E313" s="10"/>
      <c r="F313" s="10"/>
      <c r="I313" s="10"/>
      <c r="J313" s="10"/>
      <c r="K313" s="10"/>
    </row>
    <row r="314" spans="5:11" x14ac:dyDescent="0.25">
      <c r="E314" s="10"/>
      <c r="F314" s="10"/>
      <c r="I314" s="10"/>
      <c r="J314" s="10"/>
      <c r="K314" s="10"/>
    </row>
    <row r="315" spans="5:11" x14ac:dyDescent="0.25">
      <c r="E315" s="10"/>
      <c r="F315" s="10"/>
      <c r="I315" s="10"/>
      <c r="J315" s="10"/>
      <c r="K315" s="10"/>
    </row>
    <row r="316" spans="5:11" x14ac:dyDescent="0.25">
      <c r="E316" s="10"/>
      <c r="F316" s="10"/>
      <c r="I316" s="10"/>
      <c r="J316" s="10"/>
      <c r="K316" s="10"/>
    </row>
    <row r="317" spans="5:11" x14ac:dyDescent="0.25">
      <c r="E317" s="10"/>
      <c r="F317" s="10"/>
      <c r="I317" s="10"/>
      <c r="J317" s="10"/>
      <c r="K317" s="10"/>
    </row>
    <row r="318" spans="5:11" x14ac:dyDescent="0.25">
      <c r="E318" s="10"/>
      <c r="F318" s="10"/>
      <c r="I318" s="10"/>
      <c r="J318" s="10"/>
      <c r="K318" s="10"/>
    </row>
    <row r="319" spans="5:11" x14ac:dyDescent="0.25">
      <c r="E319" s="10"/>
      <c r="F319" s="10"/>
      <c r="I319" s="10"/>
      <c r="J319" s="10"/>
      <c r="K319" s="10"/>
    </row>
    <row r="320" spans="5:11" x14ac:dyDescent="0.25">
      <c r="E320" s="10"/>
      <c r="F320" s="10"/>
      <c r="I320" s="10"/>
      <c r="J320" s="10"/>
      <c r="K320" s="10"/>
    </row>
    <row r="321" spans="5:11" x14ac:dyDescent="0.25">
      <c r="E321" s="10"/>
      <c r="F321" s="10"/>
      <c r="I321" s="10"/>
      <c r="J321" s="10"/>
      <c r="K321" s="10"/>
    </row>
    <row r="322" spans="5:11" x14ac:dyDescent="0.25">
      <c r="E322" s="10"/>
      <c r="F322" s="10"/>
      <c r="I322" s="10"/>
      <c r="J322" s="10"/>
      <c r="K322" s="10"/>
    </row>
    <row r="323" spans="5:11" x14ac:dyDescent="0.25">
      <c r="E323" s="10"/>
      <c r="F323" s="10"/>
      <c r="I323" s="10"/>
      <c r="J323" s="10"/>
      <c r="K323" s="10"/>
    </row>
    <row r="324" spans="5:11" x14ac:dyDescent="0.25">
      <c r="E324" s="10"/>
      <c r="F324" s="10"/>
      <c r="I324" s="10"/>
      <c r="J324" s="10"/>
      <c r="K324" s="10"/>
    </row>
    <row r="325" spans="5:11" x14ac:dyDescent="0.25">
      <c r="E325" s="10"/>
      <c r="F325" s="10"/>
      <c r="I325" s="10"/>
      <c r="J325" s="10"/>
      <c r="K325" s="10"/>
    </row>
    <row r="326" spans="5:11" x14ac:dyDescent="0.25">
      <c r="E326" s="10"/>
      <c r="F326" s="10"/>
      <c r="I326" s="10"/>
      <c r="J326" s="10"/>
      <c r="K326" s="10"/>
    </row>
    <row r="327" spans="5:11" x14ac:dyDescent="0.25">
      <c r="E327" s="10"/>
      <c r="F327" s="10"/>
      <c r="I327" s="10"/>
      <c r="J327" s="10"/>
      <c r="K327" s="10"/>
    </row>
    <row r="328" spans="5:11" x14ac:dyDescent="0.25">
      <c r="E328" s="10"/>
      <c r="F328" s="10"/>
      <c r="I328" s="10"/>
      <c r="J328" s="10"/>
      <c r="K328" s="10"/>
    </row>
    <row r="329" spans="5:11" x14ac:dyDescent="0.25">
      <c r="E329" s="10"/>
      <c r="F329" s="10"/>
      <c r="I329" s="10"/>
      <c r="J329" s="10"/>
      <c r="K329" s="10"/>
    </row>
    <row r="330" spans="5:11" x14ac:dyDescent="0.25">
      <c r="E330" s="10"/>
      <c r="F330" s="10"/>
      <c r="I330" s="10"/>
      <c r="J330" s="10"/>
      <c r="K330" s="10"/>
    </row>
    <row r="331" spans="5:11" x14ac:dyDescent="0.25">
      <c r="E331" s="10"/>
      <c r="F331" s="10"/>
      <c r="I331" s="10"/>
      <c r="J331" s="10"/>
      <c r="K331" s="10"/>
    </row>
    <row r="332" spans="5:11" x14ac:dyDescent="0.25">
      <c r="E332" s="10"/>
      <c r="F332" s="10"/>
      <c r="I332" s="10"/>
      <c r="J332" s="10"/>
      <c r="K332" s="10"/>
    </row>
    <row r="333" spans="5:11" x14ac:dyDescent="0.25">
      <c r="E333" s="10"/>
      <c r="F333" s="10"/>
      <c r="I333" s="10"/>
      <c r="J333" s="10"/>
      <c r="K333" s="10"/>
    </row>
    <row r="334" spans="5:11" x14ac:dyDescent="0.25">
      <c r="E334" s="10"/>
      <c r="F334" s="10"/>
      <c r="I334" s="10"/>
      <c r="J334" s="10"/>
      <c r="K334" s="10"/>
    </row>
    <row r="335" spans="5:11" x14ac:dyDescent="0.25">
      <c r="E335" s="10"/>
      <c r="F335" s="10"/>
      <c r="I335" s="10"/>
      <c r="J335" s="10"/>
      <c r="K335" s="10"/>
    </row>
    <row r="336" spans="5:11" x14ac:dyDescent="0.25">
      <c r="E336" s="10"/>
      <c r="F336" s="10"/>
      <c r="I336" s="10"/>
      <c r="J336" s="10"/>
      <c r="K336" s="10"/>
    </row>
    <row r="337" spans="5:11" x14ac:dyDescent="0.25">
      <c r="E337" s="10"/>
      <c r="F337" s="10"/>
      <c r="I337" s="10"/>
      <c r="J337" s="10"/>
      <c r="K337" s="10"/>
    </row>
    <row r="338" spans="5:11" x14ac:dyDescent="0.25">
      <c r="E338" s="10"/>
      <c r="F338" s="10"/>
      <c r="I338" s="10"/>
      <c r="J338" s="10"/>
      <c r="K338" s="10"/>
    </row>
    <row r="339" spans="5:11" x14ac:dyDescent="0.25">
      <c r="E339" s="10"/>
      <c r="F339" s="10"/>
      <c r="I339" s="10"/>
      <c r="J339" s="10"/>
      <c r="K339" s="10"/>
    </row>
    <row r="340" spans="5:11" x14ac:dyDescent="0.25">
      <c r="E340" s="10"/>
      <c r="F340" s="10"/>
      <c r="I340" s="10"/>
      <c r="J340" s="10"/>
      <c r="K340" s="10"/>
    </row>
    <row r="341" spans="5:11" x14ac:dyDescent="0.25">
      <c r="E341" s="10"/>
      <c r="F341" s="10"/>
      <c r="I341" s="10"/>
      <c r="J341" s="10"/>
      <c r="K341" s="10"/>
    </row>
    <row r="342" spans="5:11" x14ac:dyDescent="0.25">
      <c r="E342" s="10"/>
      <c r="F342" s="10"/>
      <c r="I342" s="10"/>
      <c r="J342" s="10"/>
      <c r="K342" s="10"/>
    </row>
    <row r="343" spans="5:11" x14ac:dyDescent="0.25">
      <c r="E343" s="10"/>
      <c r="F343" s="10"/>
      <c r="I343" s="10"/>
      <c r="J343" s="10"/>
      <c r="K343" s="10"/>
    </row>
    <row r="344" spans="5:11" x14ac:dyDescent="0.25">
      <c r="E344" s="10"/>
      <c r="F344" s="10"/>
      <c r="I344" s="10"/>
      <c r="J344" s="10"/>
      <c r="K344" s="10"/>
    </row>
    <row r="345" spans="5:11" x14ac:dyDescent="0.25">
      <c r="E345" s="10"/>
      <c r="F345" s="10"/>
      <c r="I345" s="10"/>
      <c r="J345" s="10"/>
      <c r="K345" s="10"/>
    </row>
    <row r="346" spans="5:11" x14ac:dyDescent="0.25">
      <c r="E346" s="10"/>
      <c r="F346" s="10"/>
      <c r="I346" s="10"/>
      <c r="J346" s="10"/>
      <c r="K346" s="10"/>
    </row>
    <row r="347" spans="5:11" x14ac:dyDescent="0.25">
      <c r="E347" s="10"/>
      <c r="F347" s="10"/>
      <c r="I347" s="10"/>
      <c r="J347" s="10"/>
      <c r="K347" s="10"/>
    </row>
    <row r="348" spans="5:11" x14ac:dyDescent="0.25">
      <c r="E348" s="10"/>
      <c r="F348" s="10"/>
      <c r="I348" s="10"/>
      <c r="J348" s="10"/>
      <c r="K348" s="10"/>
    </row>
    <row r="349" spans="5:11" x14ac:dyDescent="0.25">
      <c r="E349" s="10"/>
      <c r="F349" s="10"/>
      <c r="I349" s="10"/>
      <c r="J349" s="10"/>
      <c r="K349" s="10"/>
    </row>
    <row r="350" spans="5:11" x14ac:dyDescent="0.25">
      <c r="E350" s="10"/>
      <c r="F350" s="10"/>
      <c r="I350" s="10"/>
      <c r="J350" s="10"/>
      <c r="K350" s="10"/>
    </row>
    <row r="351" spans="5:11" x14ac:dyDescent="0.25">
      <c r="E351" s="10"/>
      <c r="F351" s="10"/>
      <c r="I351" s="10"/>
      <c r="J351" s="10"/>
      <c r="K351" s="10"/>
    </row>
    <row r="352" spans="5:11" x14ac:dyDescent="0.25">
      <c r="E352" s="10"/>
      <c r="F352" s="10"/>
      <c r="I352" s="10"/>
      <c r="J352" s="10"/>
      <c r="K352" s="10"/>
    </row>
    <row r="353" spans="5:11" x14ac:dyDescent="0.25">
      <c r="E353" s="10"/>
      <c r="F353" s="10"/>
      <c r="I353" s="10"/>
      <c r="J353" s="10"/>
      <c r="K353" s="10"/>
    </row>
    <row r="354" spans="5:11" x14ac:dyDescent="0.25">
      <c r="E354" s="10"/>
      <c r="F354" s="10"/>
      <c r="I354" s="10"/>
      <c r="J354" s="10"/>
      <c r="K354" s="10"/>
    </row>
    <row r="355" spans="5:11" x14ac:dyDescent="0.25">
      <c r="E355" s="10"/>
      <c r="F355" s="10"/>
      <c r="I355" s="10"/>
      <c r="J355" s="10"/>
      <c r="K355" s="10"/>
    </row>
    <row r="356" spans="5:11" x14ac:dyDescent="0.25">
      <c r="E356" s="10"/>
      <c r="F356" s="10"/>
      <c r="I356" s="10"/>
      <c r="J356" s="10"/>
      <c r="K356" s="10"/>
    </row>
    <row r="357" spans="5:11" x14ac:dyDescent="0.25">
      <c r="E357" s="10"/>
      <c r="F357" s="10"/>
      <c r="I357" s="10"/>
      <c r="J357" s="10"/>
      <c r="K357" s="10"/>
    </row>
    <row r="358" spans="5:11" x14ac:dyDescent="0.25">
      <c r="E358" s="10"/>
      <c r="F358" s="10"/>
      <c r="I358" s="10"/>
      <c r="J358" s="10"/>
      <c r="K358" s="10"/>
    </row>
    <row r="359" spans="5:11" x14ac:dyDescent="0.25">
      <c r="E359" s="10"/>
      <c r="F359" s="10"/>
      <c r="I359" s="10"/>
      <c r="J359" s="10"/>
      <c r="K359" s="10"/>
    </row>
    <row r="360" spans="5:11" x14ac:dyDescent="0.25">
      <c r="E360" s="10"/>
      <c r="F360" s="10"/>
      <c r="I360" s="10"/>
      <c r="J360" s="10"/>
      <c r="K360" s="10"/>
    </row>
    <row r="361" spans="5:11" x14ac:dyDescent="0.25">
      <c r="E361" s="10"/>
      <c r="F361" s="10"/>
      <c r="I361" s="10"/>
      <c r="J361" s="10"/>
      <c r="K361" s="10"/>
    </row>
    <row r="362" spans="5:11" x14ac:dyDescent="0.25">
      <c r="E362" s="10"/>
      <c r="F362" s="10"/>
      <c r="I362" s="10"/>
      <c r="J362" s="10"/>
      <c r="K362" s="10"/>
    </row>
    <row r="363" spans="5:11" x14ac:dyDescent="0.25">
      <c r="E363" s="10"/>
      <c r="F363" s="10"/>
      <c r="I363" s="10"/>
      <c r="J363" s="10"/>
      <c r="K363" s="10"/>
    </row>
    <row r="364" spans="5:11" x14ac:dyDescent="0.25">
      <c r="E364" s="10"/>
      <c r="F364" s="10"/>
      <c r="I364" s="10"/>
      <c r="J364" s="10"/>
      <c r="K364" s="10"/>
    </row>
    <row r="365" spans="5:11" x14ac:dyDescent="0.25">
      <c r="E365" s="10"/>
      <c r="F365" s="10"/>
      <c r="I365" s="10"/>
      <c r="J365" s="10"/>
      <c r="K365" s="10"/>
    </row>
    <row r="366" spans="5:11" x14ac:dyDescent="0.25">
      <c r="E366" s="10"/>
      <c r="F366" s="10"/>
      <c r="I366" s="10"/>
      <c r="J366" s="10"/>
      <c r="K366" s="10"/>
    </row>
    <row r="367" spans="5:11" x14ac:dyDescent="0.25">
      <c r="E367" s="10"/>
      <c r="F367" s="10"/>
      <c r="I367" s="10"/>
      <c r="J367" s="10"/>
      <c r="K367" s="10"/>
    </row>
    <row r="368" spans="5:11" x14ac:dyDescent="0.25">
      <c r="E368" s="10"/>
      <c r="F368" s="10"/>
      <c r="I368" s="10"/>
      <c r="J368" s="10"/>
      <c r="K368" s="10"/>
    </row>
    <row r="369" spans="5:11" x14ac:dyDescent="0.25">
      <c r="E369" s="10"/>
      <c r="F369" s="10"/>
      <c r="I369" s="10"/>
      <c r="J369" s="10"/>
      <c r="K369" s="10"/>
    </row>
    <row r="370" spans="5:11" x14ac:dyDescent="0.25">
      <c r="E370" s="10"/>
      <c r="F370" s="10"/>
      <c r="I370" s="10"/>
      <c r="J370" s="10"/>
      <c r="K370" s="10"/>
    </row>
    <row r="371" spans="5:11" x14ac:dyDescent="0.25">
      <c r="E371" s="10"/>
      <c r="F371" s="10"/>
      <c r="I371" s="10"/>
      <c r="J371" s="10"/>
      <c r="K371" s="10"/>
    </row>
    <row r="372" spans="5:11" x14ac:dyDescent="0.25">
      <c r="E372" s="10"/>
      <c r="F372" s="10"/>
      <c r="I372" s="10"/>
      <c r="J372" s="10"/>
      <c r="K372" s="10"/>
    </row>
    <row r="373" spans="5:11" x14ac:dyDescent="0.25">
      <c r="E373" s="10"/>
      <c r="F373" s="10"/>
      <c r="I373" s="10"/>
      <c r="J373" s="10"/>
      <c r="K373" s="10"/>
    </row>
    <row r="374" spans="5:11" x14ac:dyDescent="0.25">
      <c r="E374" s="10"/>
      <c r="F374" s="10"/>
      <c r="I374" s="10"/>
      <c r="J374" s="10"/>
      <c r="K374" s="10"/>
    </row>
    <row r="375" spans="5:11" x14ac:dyDescent="0.25">
      <c r="E375" s="10"/>
      <c r="F375" s="10"/>
      <c r="I375" s="10"/>
      <c r="J375" s="10"/>
      <c r="K375" s="10"/>
    </row>
    <row r="376" spans="5:11" x14ac:dyDescent="0.25">
      <c r="E376" s="10"/>
      <c r="F376" s="10"/>
      <c r="I376" s="10"/>
      <c r="J376" s="10"/>
      <c r="K376" s="10"/>
    </row>
    <row r="377" spans="5:11" x14ac:dyDescent="0.25">
      <c r="E377" s="10"/>
      <c r="F377" s="10"/>
      <c r="I377" s="10"/>
      <c r="J377" s="10"/>
      <c r="K377" s="10"/>
    </row>
    <row r="378" spans="5:11" x14ac:dyDescent="0.25">
      <c r="E378" s="10"/>
      <c r="F378" s="10"/>
      <c r="I378" s="10"/>
      <c r="J378" s="10"/>
      <c r="K378" s="10"/>
    </row>
    <row r="379" spans="5:11" x14ac:dyDescent="0.25">
      <c r="E379" s="10"/>
      <c r="F379" s="10"/>
      <c r="I379" s="10"/>
      <c r="J379" s="10"/>
      <c r="K379" s="10"/>
    </row>
    <row r="380" spans="5:11" x14ac:dyDescent="0.25">
      <c r="E380" s="10"/>
      <c r="F380" s="10"/>
      <c r="I380" s="10"/>
      <c r="J380" s="10"/>
      <c r="K380" s="10"/>
    </row>
    <row r="381" spans="5:11" x14ac:dyDescent="0.25">
      <c r="E381" s="10"/>
      <c r="F381" s="10"/>
      <c r="I381" s="10"/>
      <c r="J381" s="10"/>
      <c r="K381" s="10"/>
    </row>
    <row r="382" spans="5:11" x14ac:dyDescent="0.25">
      <c r="E382" s="10"/>
      <c r="F382" s="10"/>
      <c r="I382" s="10"/>
      <c r="J382" s="10"/>
      <c r="K382" s="10"/>
    </row>
    <row r="383" spans="5:11" x14ac:dyDescent="0.25">
      <c r="E383" s="10"/>
      <c r="F383" s="10"/>
      <c r="I383" s="10"/>
      <c r="J383" s="10"/>
      <c r="K383" s="10"/>
    </row>
    <row r="384" spans="5:11" x14ac:dyDescent="0.25">
      <c r="E384" s="10"/>
      <c r="F384" s="10"/>
      <c r="I384" s="10"/>
      <c r="J384" s="10"/>
      <c r="K384" s="10"/>
    </row>
    <row r="385" spans="5:11" x14ac:dyDescent="0.25">
      <c r="E385" s="10"/>
      <c r="F385" s="10"/>
      <c r="I385" s="10"/>
      <c r="J385" s="10"/>
      <c r="K385" s="10"/>
    </row>
    <row r="386" spans="5:11" x14ac:dyDescent="0.25">
      <c r="E386" s="10"/>
      <c r="F386" s="10"/>
      <c r="I386" s="10"/>
      <c r="J386" s="10"/>
      <c r="K386" s="10"/>
    </row>
    <row r="387" spans="5:11" x14ac:dyDescent="0.25">
      <c r="E387" s="10"/>
      <c r="F387" s="10"/>
      <c r="I387" s="10"/>
      <c r="J387" s="10"/>
      <c r="K387" s="10"/>
    </row>
    <row r="388" spans="5:11" x14ac:dyDescent="0.25">
      <c r="E388" s="10"/>
      <c r="F388" s="10"/>
      <c r="I388" s="10"/>
      <c r="J388" s="10"/>
      <c r="K388" s="10"/>
    </row>
    <row r="389" spans="5:11" x14ac:dyDescent="0.25">
      <c r="E389" s="10"/>
      <c r="F389" s="10"/>
      <c r="I389" s="10"/>
      <c r="J389" s="10"/>
      <c r="K389" s="10"/>
    </row>
    <row r="390" spans="5:11" x14ac:dyDescent="0.25">
      <c r="E390" s="10"/>
      <c r="F390" s="10"/>
      <c r="I390" s="10"/>
      <c r="J390" s="10"/>
      <c r="K390" s="10"/>
    </row>
    <row r="391" spans="5:11" x14ac:dyDescent="0.25">
      <c r="E391" s="10"/>
      <c r="F391" s="10"/>
      <c r="I391" s="10"/>
      <c r="J391" s="10"/>
      <c r="K391" s="10"/>
    </row>
    <row r="392" spans="5:11" x14ac:dyDescent="0.25">
      <c r="E392" s="10"/>
      <c r="F392" s="10"/>
      <c r="I392" s="10"/>
      <c r="J392" s="10"/>
      <c r="K392" s="10"/>
    </row>
    <row r="393" spans="5:11" x14ac:dyDescent="0.25">
      <c r="E393" s="10"/>
      <c r="F393" s="10"/>
      <c r="I393" s="10"/>
      <c r="J393" s="10"/>
      <c r="K393" s="10"/>
    </row>
    <row r="394" spans="5:11" x14ac:dyDescent="0.25">
      <c r="E394" s="10"/>
      <c r="F394" s="10"/>
      <c r="I394" s="10"/>
      <c r="J394" s="10"/>
      <c r="K394" s="10"/>
    </row>
    <row r="395" spans="5:11" x14ac:dyDescent="0.25">
      <c r="E395" s="10"/>
      <c r="F395" s="10"/>
      <c r="I395" s="10"/>
      <c r="J395" s="10"/>
      <c r="K395" s="10"/>
    </row>
    <row r="396" spans="5:11" x14ac:dyDescent="0.25">
      <c r="E396" s="10"/>
      <c r="F396" s="10"/>
      <c r="I396" s="10"/>
      <c r="J396" s="10"/>
      <c r="K396" s="10"/>
    </row>
    <row r="397" spans="5:11" x14ac:dyDescent="0.25">
      <c r="E397" s="10"/>
      <c r="F397" s="10"/>
      <c r="I397" s="10"/>
      <c r="J397" s="10"/>
      <c r="K397" s="10"/>
    </row>
    <row r="398" spans="5:11" x14ac:dyDescent="0.25">
      <c r="E398" s="10"/>
      <c r="F398" s="10"/>
      <c r="I398" s="10"/>
      <c r="J398" s="10"/>
      <c r="K398" s="10"/>
    </row>
    <row r="399" spans="5:11" x14ac:dyDescent="0.25">
      <c r="E399" s="10"/>
      <c r="F399" s="10"/>
      <c r="I399" s="10"/>
      <c r="J399" s="10"/>
      <c r="K399" s="10"/>
    </row>
    <row r="400" spans="5:11" x14ac:dyDescent="0.25">
      <c r="E400" s="10"/>
      <c r="F400" s="10"/>
      <c r="I400" s="10"/>
      <c r="J400" s="10"/>
      <c r="K400" s="10"/>
    </row>
    <row r="401" spans="5:11" x14ac:dyDescent="0.25">
      <c r="E401" s="10"/>
      <c r="F401" s="10"/>
      <c r="I401" s="10"/>
      <c r="J401" s="10"/>
      <c r="K401" s="10"/>
    </row>
    <row r="402" spans="5:11" x14ac:dyDescent="0.25">
      <c r="E402" s="10"/>
      <c r="F402" s="10"/>
      <c r="I402" s="10"/>
      <c r="J402" s="10"/>
      <c r="K402" s="10"/>
    </row>
    <row r="403" spans="5:11" x14ac:dyDescent="0.25">
      <c r="E403" s="10"/>
      <c r="F403" s="10"/>
      <c r="I403" s="10"/>
      <c r="J403" s="10"/>
      <c r="K403" s="10"/>
    </row>
    <row r="404" spans="5:11" x14ac:dyDescent="0.25">
      <c r="E404" s="10"/>
      <c r="F404" s="10"/>
      <c r="I404" s="10"/>
      <c r="J404" s="10"/>
      <c r="K404" s="10"/>
    </row>
    <row r="405" spans="5:11" x14ac:dyDescent="0.25">
      <c r="E405" s="10"/>
      <c r="F405" s="10"/>
      <c r="I405" s="10"/>
      <c r="J405" s="10"/>
      <c r="K405" s="10"/>
    </row>
    <row r="406" spans="5:11" x14ac:dyDescent="0.25">
      <c r="E406" s="10"/>
      <c r="F406" s="10"/>
      <c r="I406" s="10"/>
      <c r="J406" s="10"/>
      <c r="K406" s="10"/>
    </row>
    <row r="407" spans="5:11" x14ac:dyDescent="0.25">
      <c r="E407" s="10"/>
      <c r="F407" s="10"/>
      <c r="I407" s="10"/>
      <c r="J407" s="10"/>
      <c r="K407" s="10"/>
    </row>
    <row r="408" spans="5:11" x14ac:dyDescent="0.25">
      <c r="E408" s="10"/>
      <c r="F408" s="10"/>
      <c r="I408" s="10"/>
      <c r="J408" s="10"/>
      <c r="K408" s="10"/>
    </row>
    <row r="409" spans="5:11" x14ac:dyDescent="0.25">
      <c r="E409" s="10"/>
      <c r="F409" s="10"/>
      <c r="I409" s="10"/>
      <c r="J409" s="10"/>
      <c r="K409" s="10"/>
    </row>
    <row r="410" spans="5:11" x14ac:dyDescent="0.25">
      <c r="E410" s="10"/>
      <c r="F410" s="10"/>
      <c r="I410" s="10"/>
      <c r="J410" s="10"/>
      <c r="K410" s="10"/>
    </row>
    <row r="411" spans="5:11" x14ac:dyDescent="0.25">
      <c r="E411" s="10"/>
      <c r="F411" s="10"/>
      <c r="I411" s="10"/>
      <c r="J411" s="10"/>
      <c r="K411" s="10"/>
    </row>
    <row r="412" spans="5:11" x14ac:dyDescent="0.25">
      <c r="E412" s="10"/>
      <c r="F412" s="10"/>
      <c r="I412" s="10"/>
      <c r="J412" s="10"/>
      <c r="K412" s="10"/>
    </row>
    <row r="413" spans="5:11" x14ac:dyDescent="0.25">
      <c r="E413" s="10"/>
      <c r="F413" s="10"/>
      <c r="I413" s="10"/>
      <c r="J413" s="10"/>
      <c r="K413" s="10"/>
    </row>
    <row r="414" spans="5:11" x14ac:dyDescent="0.25">
      <c r="E414" s="10"/>
      <c r="F414" s="10"/>
      <c r="I414" s="10"/>
      <c r="J414" s="10"/>
      <c r="K414" s="10"/>
    </row>
    <row r="415" spans="5:11" x14ac:dyDescent="0.25">
      <c r="E415" s="10"/>
      <c r="F415" s="10"/>
      <c r="I415" s="10"/>
      <c r="J415" s="10"/>
      <c r="K415" s="10"/>
    </row>
    <row r="416" spans="5:11" x14ac:dyDescent="0.25">
      <c r="E416" s="10"/>
      <c r="F416" s="10"/>
      <c r="I416" s="10"/>
      <c r="J416" s="10"/>
      <c r="K416" s="10"/>
    </row>
    <row r="417" spans="5:11" x14ac:dyDescent="0.25">
      <c r="E417" s="10"/>
      <c r="F417" s="10"/>
      <c r="I417" s="10"/>
      <c r="J417" s="10"/>
      <c r="K417" s="10"/>
    </row>
    <row r="418" spans="5:11" x14ac:dyDescent="0.25">
      <c r="E418" s="10"/>
      <c r="F418" s="10"/>
      <c r="I418" s="10"/>
      <c r="J418" s="10"/>
      <c r="K418" s="10"/>
    </row>
    <row r="419" spans="5:11" x14ac:dyDescent="0.25">
      <c r="E419" s="10"/>
      <c r="F419" s="10"/>
      <c r="I419" s="10"/>
      <c r="J419" s="10"/>
      <c r="K419" s="10"/>
    </row>
    <row r="420" spans="5:11" x14ac:dyDescent="0.25">
      <c r="E420" s="10"/>
      <c r="F420" s="10"/>
      <c r="I420" s="10"/>
      <c r="J420" s="10"/>
      <c r="K420" s="10"/>
    </row>
    <row r="421" spans="5:11" x14ac:dyDescent="0.25">
      <c r="E421" s="10"/>
      <c r="F421" s="10"/>
      <c r="I421" s="10"/>
      <c r="J421" s="10"/>
      <c r="K421" s="10"/>
    </row>
    <row r="422" spans="5:11" x14ac:dyDescent="0.25">
      <c r="E422" s="10"/>
      <c r="F422" s="10"/>
      <c r="I422" s="10"/>
      <c r="J422" s="10"/>
      <c r="K422" s="10"/>
    </row>
    <row r="423" spans="5:11" x14ac:dyDescent="0.25">
      <c r="E423" s="10"/>
      <c r="F423" s="10"/>
      <c r="I423" s="10"/>
      <c r="J423" s="10"/>
      <c r="K423" s="10"/>
    </row>
    <row r="424" spans="5:11" x14ac:dyDescent="0.25">
      <c r="E424" s="10"/>
      <c r="F424" s="10"/>
      <c r="I424" s="10"/>
      <c r="J424" s="10"/>
      <c r="K424" s="10"/>
    </row>
    <row r="425" spans="5:11" x14ac:dyDescent="0.25">
      <c r="E425" s="10"/>
      <c r="F425" s="10"/>
      <c r="I425" s="10"/>
      <c r="J425" s="10"/>
      <c r="K425" s="10"/>
    </row>
    <row r="426" spans="5:11" x14ac:dyDescent="0.25">
      <c r="E426" s="10"/>
      <c r="F426" s="10"/>
      <c r="I426" s="10"/>
      <c r="J426" s="10"/>
      <c r="K426" s="10"/>
    </row>
    <row r="427" spans="5:11" x14ac:dyDescent="0.25">
      <c r="E427" s="10"/>
      <c r="F427" s="10"/>
      <c r="I427" s="10"/>
      <c r="J427" s="10"/>
      <c r="K427" s="10"/>
    </row>
    <row r="428" spans="5:11" x14ac:dyDescent="0.25">
      <c r="E428" s="10"/>
      <c r="F428" s="10"/>
      <c r="I428" s="10"/>
      <c r="J428" s="10"/>
      <c r="K428" s="10"/>
    </row>
    <row r="429" spans="5:11" x14ac:dyDescent="0.25">
      <c r="E429" s="10"/>
      <c r="F429" s="10"/>
      <c r="I429" s="10"/>
      <c r="J429" s="10"/>
      <c r="K429" s="10"/>
    </row>
    <row r="430" spans="5:11" x14ac:dyDescent="0.25">
      <c r="E430" s="10"/>
      <c r="F430" s="10"/>
      <c r="I430" s="10"/>
      <c r="J430" s="10"/>
      <c r="K430" s="10"/>
    </row>
    <row r="431" spans="5:11" x14ac:dyDescent="0.25">
      <c r="E431" s="10"/>
      <c r="F431" s="10"/>
      <c r="I431" s="10"/>
      <c r="J431" s="10"/>
      <c r="K431" s="10"/>
    </row>
    <row r="432" spans="5:11" x14ac:dyDescent="0.25">
      <c r="E432" s="10"/>
      <c r="F432" s="10"/>
      <c r="I432" s="10"/>
      <c r="J432" s="10"/>
      <c r="K432" s="10"/>
    </row>
    <row r="433" spans="5:11" x14ac:dyDescent="0.25">
      <c r="E433" s="10"/>
      <c r="F433" s="10"/>
      <c r="I433" s="10"/>
      <c r="J433" s="10"/>
      <c r="K433" s="10"/>
    </row>
    <row r="434" spans="5:11" x14ac:dyDescent="0.25">
      <c r="E434" s="10"/>
      <c r="F434" s="10"/>
      <c r="I434" s="10"/>
      <c r="J434" s="10"/>
      <c r="K434" s="10"/>
    </row>
    <row r="435" spans="5:11" x14ac:dyDescent="0.25">
      <c r="E435" s="10"/>
      <c r="F435" s="10"/>
      <c r="I435" s="10"/>
      <c r="J435" s="10"/>
      <c r="K435" s="10"/>
    </row>
    <row r="436" spans="5:11" x14ac:dyDescent="0.25">
      <c r="E436" s="10"/>
      <c r="F436" s="10"/>
      <c r="I436" s="10"/>
      <c r="J436" s="10"/>
      <c r="K436" s="10"/>
    </row>
    <row r="437" spans="5:11" x14ac:dyDescent="0.25">
      <c r="E437" s="10"/>
      <c r="F437" s="10"/>
      <c r="I437" s="10"/>
      <c r="J437" s="10"/>
      <c r="K437" s="10"/>
    </row>
    <row r="438" spans="5:11" x14ac:dyDescent="0.25">
      <c r="E438" s="10"/>
      <c r="F438" s="10"/>
      <c r="I438" s="10"/>
      <c r="J438" s="10"/>
      <c r="K438" s="10"/>
    </row>
    <row r="439" spans="5:11" x14ac:dyDescent="0.25">
      <c r="E439" s="10"/>
      <c r="F439" s="10"/>
      <c r="I439" s="10"/>
      <c r="J439" s="10"/>
      <c r="K439" s="10"/>
    </row>
    <row r="440" spans="5:11" x14ac:dyDescent="0.25">
      <c r="E440" s="10"/>
      <c r="F440" s="10"/>
      <c r="I440" s="10"/>
      <c r="J440" s="10"/>
      <c r="K440" s="10"/>
    </row>
    <row r="441" spans="5:11" x14ac:dyDescent="0.25">
      <c r="E441" s="10"/>
      <c r="F441" s="10"/>
      <c r="I441" s="10"/>
      <c r="J441" s="10"/>
      <c r="K441" s="10"/>
    </row>
    <row r="442" spans="5:11" x14ac:dyDescent="0.25">
      <c r="E442" s="10"/>
      <c r="F442" s="10"/>
      <c r="I442" s="10"/>
      <c r="J442" s="10"/>
      <c r="K442" s="10"/>
    </row>
    <row r="443" spans="5:11" x14ac:dyDescent="0.25">
      <c r="E443" s="10"/>
      <c r="F443" s="10"/>
      <c r="I443" s="10"/>
      <c r="J443" s="10"/>
      <c r="K443" s="10"/>
    </row>
    <row r="444" spans="5:11" x14ac:dyDescent="0.25">
      <c r="E444" s="10"/>
      <c r="F444" s="10"/>
      <c r="I444" s="10"/>
      <c r="J444" s="10"/>
      <c r="K444" s="10"/>
    </row>
    <row r="445" spans="5:11" x14ac:dyDescent="0.25">
      <c r="E445" s="10"/>
      <c r="F445" s="10"/>
      <c r="I445" s="10"/>
      <c r="J445" s="10"/>
      <c r="K445" s="10"/>
    </row>
    <row r="446" spans="5:11" x14ac:dyDescent="0.25">
      <c r="E446" s="10"/>
      <c r="F446" s="10"/>
      <c r="I446" s="10"/>
      <c r="J446" s="10"/>
      <c r="K446" s="10"/>
    </row>
    <row r="447" spans="5:11" x14ac:dyDescent="0.25">
      <c r="E447" s="10"/>
      <c r="F447" s="10"/>
      <c r="I447" s="10"/>
      <c r="J447" s="10"/>
      <c r="K447" s="10"/>
    </row>
    <row r="448" spans="5:11" x14ac:dyDescent="0.25">
      <c r="E448" s="10"/>
      <c r="F448" s="10"/>
      <c r="I448" s="10"/>
      <c r="J448" s="10"/>
      <c r="K448" s="10"/>
    </row>
    <row r="449" spans="5:11" x14ac:dyDescent="0.25">
      <c r="E449" s="10"/>
      <c r="F449" s="10"/>
      <c r="I449" s="10"/>
      <c r="J449" s="10"/>
      <c r="K449" s="10"/>
    </row>
    <row r="450" spans="5:11" x14ac:dyDescent="0.25">
      <c r="E450" s="10"/>
      <c r="F450" s="10"/>
      <c r="I450" s="10"/>
      <c r="J450" s="10"/>
      <c r="K450" s="10"/>
    </row>
    <row r="451" spans="5:11" x14ac:dyDescent="0.25">
      <c r="E451" s="10"/>
      <c r="F451" s="10"/>
      <c r="I451" s="10"/>
      <c r="J451" s="10"/>
      <c r="K451" s="10"/>
    </row>
    <row r="452" spans="5:11" x14ac:dyDescent="0.25">
      <c r="E452" s="10"/>
      <c r="F452" s="10"/>
      <c r="I452" s="10"/>
      <c r="J452" s="10"/>
      <c r="K452" s="10"/>
    </row>
    <row r="453" spans="5:11" x14ac:dyDescent="0.25">
      <c r="E453" s="10"/>
      <c r="F453" s="10"/>
      <c r="I453" s="10"/>
      <c r="J453" s="10"/>
      <c r="K453" s="10"/>
    </row>
    <row r="454" spans="5:11" x14ac:dyDescent="0.25">
      <c r="E454" s="10"/>
      <c r="F454" s="10"/>
      <c r="I454" s="10"/>
      <c r="J454" s="10"/>
      <c r="K454" s="10"/>
    </row>
    <row r="455" spans="5:11" x14ac:dyDescent="0.25">
      <c r="E455" s="10"/>
      <c r="F455" s="10"/>
      <c r="I455" s="10"/>
      <c r="J455" s="10"/>
      <c r="K455" s="10"/>
    </row>
    <row r="456" spans="5:11" x14ac:dyDescent="0.25">
      <c r="E456" s="10"/>
      <c r="F456" s="10"/>
      <c r="I456" s="10"/>
      <c r="J456" s="10"/>
      <c r="K456" s="10"/>
    </row>
    <row r="457" spans="5:11" x14ac:dyDescent="0.25">
      <c r="E457" s="10"/>
      <c r="F457" s="10"/>
      <c r="I457" s="10"/>
      <c r="J457" s="10"/>
      <c r="K457" s="10"/>
    </row>
    <row r="458" spans="5:11" x14ac:dyDescent="0.25">
      <c r="E458" s="10"/>
      <c r="F458" s="10"/>
      <c r="I458" s="10"/>
      <c r="J458" s="10"/>
      <c r="K458" s="10"/>
    </row>
    <row r="459" spans="5:11" x14ac:dyDescent="0.25">
      <c r="E459" s="10"/>
      <c r="F459" s="10"/>
      <c r="I459" s="10"/>
      <c r="J459" s="10"/>
      <c r="K459" s="10"/>
    </row>
    <row r="460" spans="5:11" x14ac:dyDescent="0.25">
      <c r="E460" s="10"/>
      <c r="F460" s="10"/>
      <c r="I460" s="10"/>
      <c r="J460" s="10"/>
      <c r="K460" s="10"/>
    </row>
    <row r="461" spans="5:11" x14ac:dyDescent="0.25">
      <c r="E461" s="10"/>
      <c r="F461" s="10"/>
      <c r="I461" s="10"/>
      <c r="J461" s="10"/>
      <c r="K461" s="10"/>
    </row>
    <row r="462" spans="5:11" x14ac:dyDescent="0.25">
      <c r="E462" s="10"/>
      <c r="F462" s="10"/>
      <c r="I462" s="10"/>
      <c r="J462" s="10"/>
      <c r="K462" s="10"/>
    </row>
    <row r="463" spans="5:11" x14ac:dyDescent="0.25">
      <c r="E463" s="10"/>
      <c r="F463" s="10"/>
      <c r="I463" s="10"/>
      <c r="J463" s="10"/>
      <c r="K463" s="10"/>
    </row>
    <row r="464" spans="5:11" x14ac:dyDescent="0.25">
      <c r="E464" s="10"/>
      <c r="F464" s="10"/>
      <c r="I464" s="10"/>
      <c r="J464" s="10"/>
      <c r="K464" s="10"/>
    </row>
    <row r="465" spans="5:11" x14ac:dyDescent="0.25">
      <c r="E465" s="10"/>
      <c r="F465" s="10"/>
      <c r="I465" s="10"/>
      <c r="J465" s="10"/>
      <c r="K465" s="10"/>
    </row>
    <row r="466" spans="5:11" x14ac:dyDescent="0.25">
      <c r="E466" s="10"/>
      <c r="F466" s="10"/>
      <c r="I466" s="10"/>
      <c r="J466" s="10"/>
      <c r="K466" s="10"/>
    </row>
    <row r="467" spans="5:11" x14ac:dyDescent="0.25">
      <c r="E467" s="10"/>
      <c r="F467" s="10"/>
      <c r="I467" s="10"/>
      <c r="J467" s="10"/>
      <c r="K467" s="10"/>
    </row>
    <row r="468" spans="5:11" x14ac:dyDescent="0.25">
      <c r="E468" s="10"/>
      <c r="F468" s="10"/>
      <c r="I468" s="10"/>
      <c r="J468" s="10"/>
      <c r="K468" s="10"/>
    </row>
    <row r="469" spans="5:11" x14ac:dyDescent="0.25">
      <c r="E469" s="10"/>
      <c r="F469" s="10"/>
      <c r="I469" s="10"/>
      <c r="J469" s="10"/>
      <c r="K469" s="10"/>
    </row>
    <row r="470" spans="5:11" x14ac:dyDescent="0.25">
      <c r="E470" s="10"/>
      <c r="F470" s="10"/>
      <c r="I470" s="10"/>
      <c r="J470" s="10"/>
      <c r="K470" s="10"/>
    </row>
    <row r="471" spans="5:11" x14ac:dyDescent="0.25">
      <c r="E471" s="10"/>
      <c r="F471" s="10"/>
      <c r="I471" s="10"/>
      <c r="J471" s="10"/>
      <c r="K471" s="10"/>
    </row>
    <row r="472" spans="5:11" x14ac:dyDescent="0.25">
      <c r="E472" s="10"/>
      <c r="F472" s="10"/>
      <c r="I472" s="10"/>
      <c r="J472" s="10"/>
      <c r="K472" s="10"/>
    </row>
    <row r="473" spans="5:11" x14ac:dyDescent="0.25">
      <c r="E473" s="10"/>
      <c r="F473" s="10"/>
      <c r="I473" s="10"/>
      <c r="J473" s="10"/>
      <c r="K473" s="10"/>
    </row>
    <row r="474" spans="5:11" x14ac:dyDescent="0.25">
      <c r="E474" s="10"/>
      <c r="F474" s="10"/>
      <c r="I474" s="10"/>
      <c r="J474" s="10"/>
      <c r="K474" s="10"/>
    </row>
    <row r="475" spans="5:11" x14ac:dyDescent="0.25">
      <c r="E475" s="10"/>
      <c r="F475" s="10"/>
      <c r="I475" s="10"/>
      <c r="J475" s="10"/>
      <c r="K475" s="10"/>
    </row>
    <row r="476" spans="5:11" x14ac:dyDescent="0.25">
      <c r="E476" s="10"/>
      <c r="F476" s="10"/>
      <c r="I476" s="10"/>
      <c r="J476" s="10"/>
      <c r="K476" s="10"/>
    </row>
    <row r="477" spans="5:11" x14ac:dyDescent="0.25">
      <c r="E477" s="10"/>
      <c r="F477" s="10"/>
      <c r="I477" s="10"/>
      <c r="J477" s="10"/>
      <c r="K477" s="10"/>
    </row>
    <row r="478" spans="5:11" x14ac:dyDescent="0.25">
      <c r="E478" s="10"/>
      <c r="F478" s="10"/>
      <c r="I478" s="10"/>
      <c r="J478" s="10"/>
      <c r="K478" s="10"/>
    </row>
    <row r="479" spans="5:11" x14ac:dyDescent="0.25">
      <c r="E479" s="10"/>
      <c r="F479" s="10"/>
      <c r="I479" s="10"/>
      <c r="J479" s="10"/>
      <c r="K479" s="10"/>
    </row>
    <row r="480" spans="5:11" x14ac:dyDescent="0.25">
      <c r="E480" s="10"/>
      <c r="F480" s="10"/>
      <c r="I480" s="10"/>
      <c r="J480" s="10"/>
      <c r="K480" s="10"/>
    </row>
    <row r="481" spans="5:11" x14ac:dyDescent="0.25">
      <c r="E481" s="10"/>
      <c r="F481" s="10"/>
      <c r="I481" s="10"/>
      <c r="J481" s="10"/>
      <c r="K481" s="10"/>
    </row>
    <row r="482" spans="5:11" x14ac:dyDescent="0.25">
      <c r="E482" s="10"/>
      <c r="F482" s="10"/>
      <c r="I482" s="10"/>
      <c r="J482" s="10"/>
      <c r="K482" s="10"/>
    </row>
    <row r="483" spans="5:11" x14ac:dyDescent="0.25">
      <c r="E483" s="10"/>
      <c r="F483" s="10"/>
      <c r="I483" s="10"/>
      <c r="J483" s="10"/>
      <c r="K483" s="10"/>
    </row>
    <row r="484" spans="5:11" x14ac:dyDescent="0.25">
      <c r="E484" s="10"/>
      <c r="F484" s="10"/>
      <c r="I484" s="10"/>
      <c r="J484" s="10"/>
      <c r="K484" s="10"/>
    </row>
    <row r="485" spans="5:11" x14ac:dyDescent="0.25">
      <c r="E485" s="10"/>
      <c r="F485" s="10"/>
      <c r="I485" s="10"/>
      <c r="J485" s="10"/>
      <c r="K485" s="10"/>
    </row>
    <row r="486" spans="5:11" x14ac:dyDescent="0.25">
      <c r="E486" s="10"/>
      <c r="F486" s="10"/>
      <c r="I486" s="10"/>
      <c r="J486" s="10"/>
      <c r="K486" s="10"/>
    </row>
    <row r="487" spans="5:11" x14ac:dyDescent="0.25">
      <c r="E487" s="10"/>
      <c r="F487" s="10"/>
      <c r="I487" s="10"/>
      <c r="J487" s="10"/>
      <c r="K487" s="10"/>
    </row>
    <row r="488" spans="5:11" x14ac:dyDescent="0.25">
      <c r="E488" s="10"/>
      <c r="F488" s="10"/>
      <c r="I488" s="10"/>
      <c r="J488" s="10"/>
      <c r="K488" s="10"/>
    </row>
    <row r="489" spans="5:11" x14ac:dyDescent="0.25">
      <c r="E489" s="10"/>
      <c r="F489" s="10"/>
      <c r="I489" s="10"/>
      <c r="J489" s="10"/>
      <c r="K489" s="10"/>
    </row>
    <row r="490" spans="5:11" x14ac:dyDescent="0.25">
      <c r="E490" s="10"/>
      <c r="F490" s="10"/>
      <c r="I490" s="10"/>
      <c r="J490" s="10"/>
      <c r="K490" s="10"/>
    </row>
    <row r="491" spans="5:11" x14ac:dyDescent="0.25">
      <c r="E491" s="10"/>
      <c r="F491" s="10"/>
      <c r="I491" s="10"/>
      <c r="J491" s="10"/>
      <c r="K491" s="10"/>
    </row>
    <row r="492" spans="5:11" x14ac:dyDescent="0.25">
      <c r="E492" s="10"/>
      <c r="F492" s="10"/>
      <c r="I492" s="10"/>
      <c r="J492" s="10"/>
      <c r="K492" s="10"/>
    </row>
    <row r="493" spans="5:11" x14ac:dyDescent="0.25">
      <c r="E493" s="10"/>
      <c r="F493" s="10"/>
      <c r="I493" s="10"/>
      <c r="J493" s="10"/>
      <c r="K493" s="10"/>
    </row>
    <row r="494" spans="5:11" x14ac:dyDescent="0.25">
      <c r="E494" s="10"/>
      <c r="F494" s="10"/>
      <c r="I494" s="10"/>
      <c r="J494" s="10"/>
      <c r="K494" s="10"/>
    </row>
    <row r="495" spans="5:11" x14ac:dyDescent="0.25">
      <c r="E495" s="10"/>
      <c r="F495" s="10"/>
      <c r="I495" s="10"/>
      <c r="J495" s="10"/>
      <c r="K495" s="10"/>
    </row>
    <row r="496" spans="5:11" x14ac:dyDescent="0.25">
      <c r="E496" s="10"/>
      <c r="F496" s="10"/>
      <c r="I496" s="10"/>
      <c r="J496" s="10"/>
      <c r="K496" s="10"/>
    </row>
    <row r="497" spans="5:11" x14ac:dyDescent="0.25">
      <c r="E497" s="10"/>
      <c r="F497" s="10"/>
      <c r="I497" s="10"/>
      <c r="J497" s="10"/>
      <c r="K497" s="10"/>
    </row>
    <row r="498" spans="5:11" x14ac:dyDescent="0.25">
      <c r="E498" s="10"/>
      <c r="F498" s="10"/>
      <c r="I498" s="10"/>
      <c r="J498" s="10"/>
      <c r="K498" s="10"/>
    </row>
    <row r="499" spans="5:11" x14ac:dyDescent="0.25">
      <c r="E499" s="10"/>
      <c r="F499" s="10"/>
      <c r="I499" s="10"/>
      <c r="J499" s="10"/>
      <c r="K499" s="10"/>
    </row>
    <row r="500" spans="5:11" x14ac:dyDescent="0.25">
      <c r="E500" s="10"/>
      <c r="F500" s="10"/>
      <c r="I500" s="10"/>
      <c r="J500" s="10"/>
      <c r="K500" s="10"/>
    </row>
    <row r="501" spans="5:11" x14ac:dyDescent="0.25">
      <c r="E501" s="10"/>
      <c r="F501" s="10"/>
      <c r="I501" s="10"/>
      <c r="J501" s="10"/>
      <c r="K501" s="10"/>
    </row>
    <row r="502" spans="5:11" x14ac:dyDescent="0.25">
      <c r="E502" s="10"/>
      <c r="F502" s="10"/>
      <c r="I502" s="10"/>
      <c r="J502" s="10"/>
      <c r="K502" s="10"/>
    </row>
    <row r="503" spans="5:11" x14ac:dyDescent="0.25">
      <c r="E503" s="10"/>
      <c r="F503" s="10"/>
      <c r="I503" s="10"/>
      <c r="J503" s="10"/>
      <c r="K503" s="10"/>
    </row>
    <row r="504" spans="5:11" x14ac:dyDescent="0.25">
      <c r="E504" s="10"/>
      <c r="F504" s="10"/>
      <c r="I504" s="10"/>
      <c r="J504" s="10"/>
      <c r="K504" s="10"/>
    </row>
    <row r="505" spans="5:11" x14ac:dyDescent="0.25">
      <c r="E505" s="10"/>
      <c r="F505" s="10"/>
      <c r="I505" s="10"/>
      <c r="J505" s="10"/>
      <c r="K505" s="10"/>
    </row>
    <row r="506" spans="5:11" x14ac:dyDescent="0.25">
      <c r="E506" s="10"/>
      <c r="F506" s="10"/>
      <c r="I506" s="10"/>
      <c r="J506" s="10"/>
      <c r="K506" s="10"/>
    </row>
    <row r="507" spans="5:11" x14ac:dyDescent="0.25">
      <c r="E507" s="10"/>
      <c r="F507" s="10"/>
      <c r="I507" s="10"/>
      <c r="J507" s="10"/>
      <c r="K507" s="10"/>
    </row>
    <row r="508" spans="5:11" x14ac:dyDescent="0.25">
      <c r="E508" s="10"/>
      <c r="F508" s="10"/>
      <c r="I508" s="10"/>
      <c r="J508" s="10"/>
      <c r="K508" s="10"/>
    </row>
    <row r="509" spans="5:11" x14ac:dyDescent="0.25">
      <c r="E509" s="10"/>
      <c r="F509" s="10"/>
      <c r="I509" s="10"/>
      <c r="J509" s="10"/>
      <c r="K509" s="10"/>
    </row>
    <row r="510" spans="5:11" x14ac:dyDescent="0.25">
      <c r="E510" s="10"/>
      <c r="F510" s="10"/>
      <c r="I510" s="10"/>
      <c r="J510" s="10"/>
      <c r="K510" s="10"/>
    </row>
    <row r="511" spans="5:11" x14ac:dyDescent="0.25">
      <c r="E511" s="10"/>
      <c r="F511" s="10"/>
      <c r="I511" s="10"/>
      <c r="J511" s="10"/>
      <c r="K511" s="10"/>
    </row>
    <row r="512" spans="5:11" x14ac:dyDescent="0.25">
      <c r="E512" s="10"/>
      <c r="F512" s="10"/>
      <c r="I512" s="10"/>
      <c r="J512" s="10"/>
      <c r="K512" s="10"/>
    </row>
    <row r="513" spans="5:11" x14ac:dyDescent="0.25">
      <c r="E513" s="10"/>
      <c r="F513" s="10"/>
      <c r="I513" s="10"/>
      <c r="J513" s="10"/>
      <c r="K513" s="10"/>
    </row>
    <row r="514" spans="5:11" x14ac:dyDescent="0.25">
      <c r="E514" s="10"/>
      <c r="F514" s="10"/>
      <c r="I514" s="10"/>
      <c r="J514" s="10"/>
      <c r="K514" s="10"/>
    </row>
    <row r="515" spans="5:11" x14ac:dyDescent="0.25">
      <c r="E515" s="10"/>
      <c r="F515" s="10"/>
      <c r="I515" s="10"/>
      <c r="J515" s="10"/>
      <c r="K515" s="10"/>
    </row>
    <row r="516" spans="5:11" x14ac:dyDescent="0.25">
      <c r="E516" s="10"/>
      <c r="F516" s="10"/>
      <c r="I516" s="10"/>
      <c r="J516" s="10"/>
      <c r="K516" s="10"/>
    </row>
    <row r="517" spans="5:11" x14ac:dyDescent="0.25">
      <c r="E517" s="10"/>
      <c r="F517" s="10"/>
      <c r="I517" s="10"/>
      <c r="J517" s="10"/>
      <c r="K517" s="10"/>
    </row>
    <row r="518" spans="5:11" x14ac:dyDescent="0.25">
      <c r="E518" s="10"/>
      <c r="F518" s="10"/>
      <c r="I518" s="10"/>
      <c r="J518" s="10"/>
      <c r="K518" s="10"/>
    </row>
    <row r="519" spans="5:11" x14ac:dyDescent="0.25">
      <c r="E519" s="10"/>
      <c r="F519" s="10"/>
      <c r="I519" s="10"/>
      <c r="J519" s="10"/>
      <c r="K519" s="10"/>
    </row>
    <row r="520" spans="5:11" x14ac:dyDescent="0.25">
      <c r="E520" s="10"/>
      <c r="F520" s="10"/>
      <c r="I520" s="10"/>
      <c r="J520" s="10"/>
      <c r="K520" s="10"/>
    </row>
    <row r="521" spans="5:11" x14ac:dyDescent="0.25">
      <c r="E521" s="10"/>
      <c r="F521" s="10"/>
      <c r="I521" s="10"/>
      <c r="J521" s="10"/>
      <c r="K521" s="10"/>
    </row>
    <row r="522" spans="5:11" x14ac:dyDescent="0.25">
      <c r="E522" s="10"/>
      <c r="F522" s="10"/>
      <c r="I522" s="10"/>
      <c r="J522" s="10"/>
      <c r="K522" s="10"/>
    </row>
    <row r="523" spans="5:11" x14ac:dyDescent="0.25">
      <c r="E523" s="10"/>
      <c r="F523" s="10"/>
      <c r="I523" s="10"/>
      <c r="J523" s="10"/>
      <c r="K523" s="10"/>
    </row>
    <row r="524" spans="5:11" x14ac:dyDescent="0.25">
      <c r="E524" s="10"/>
      <c r="F524" s="10"/>
      <c r="I524" s="10"/>
      <c r="J524" s="10"/>
      <c r="K524" s="10"/>
    </row>
    <row r="525" spans="5:11" x14ac:dyDescent="0.25">
      <c r="E525" s="10"/>
      <c r="F525" s="10"/>
      <c r="I525" s="10"/>
      <c r="J525" s="10"/>
      <c r="K525" s="10"/>
    </row>
    <row r="526" spans="5:11" x14ac:dyDescent="0.25">
      <c r="E526" s="10"/>
      <c r="F526" s="10"/>
      <c r="I526" s="10"/>
      <c r="J526" s="10"/>
      <c r="K526" s="10"/>
    </row>
    <row r="527" spans="5:11" x14ac:dyDescent="0.25">
      <c r="E527" s="10"/>
      <c r="F527" s="10"/>
      <c r="I527" s="10"/>
      <c r="J527" s="10"/>
      <c r="K527" s="10"/>
    </row>
    <row r="528" spans="5:11" x14ac:dyDescent="0.25">
      <c r="E528" s="10"/>
      <c r="F528" s="10"/>
      <c r="I528" s="10"/>
      <c r="J528" s="10"/>
      <c r="K528" s="10"/>
    </row>
    <row r="529" spans="5:11" x14ac:dyDescent="0.25">
      <c r="E529" s="10"/>
      <c r="F529" s="10"/>
      <c r="I529" s="10"/>
      <c r="J529" s="10"/>
      <c r="K529" s="10"/>
    </row>
    <row r="530" spans="5:11" x14ac:dyDescent="0.25">
      <c r="E530" s="10"/>
      <c r="F530" s="10"/>
      <c r="I530" s="10"/>
      <c r="J530" s="10"/>
      <c r="K530" s="10"/>
    </row>
    <row r="531" spans="5:11" x14ac:dyDescent="0.25">
      <c r="E531" s="10"/>
      <c r="F531" s="10"/>
      <c r="I531" s="10"/>
      <c r="J531" s="10"/>
      <c r="K531" s="10"/>
    </row>
    <row r="532" spans="5:11" x14ac:dyDescent="0.25">
      <c r="E532" s="10"/>
      <c r="F532" s="10"/>
      <c r="I532" s="10"/>
      <c r="J532" s="10"/>
      <c r="K532" s="10"/>
    </row>
    <row r="533" spans="5:11" x14ac:dyDescent="0.25">
      <c r="E533" s="10"/>
      <c r="F533" s="10"/>
      <c r="I533" s="10"/>
      <c r="J533" s="10"/>
      <c r="K533" s="10"/>
    </row>
    <row r="534" spans="5:11" x14ac:dyDescent="0.25">
      <c r="E534" s="10"/>
      <c r="F534" s="10"/>
      <c r="I534" s="10"/>
      <c r="J534" s="10"/>
      <c r="K534" s="10"/>
    </row>
    <row r="535" spans="5:11" x14ac:dyDescent="0.25">
      <c r="E535" s="10"/>
      <c r="F535" s="10"/>
      <c r="I535" s="10"/>
      <c r="J535" s="10"/>
      <c r="K535" s="10"/>
    </row>
    <row r="536" spans="5:11" x14ac:dyDescent="0.25">
      <c r="E536" s="10"/>
      <c r="F536" s="10"/>
      <c r="I536" s="10"/>
      <c r="J536" s="10"/>
      <c r="K536" s="10"/>
    </row>
    <row r="537" spans="5:11" x14ac:dyDescent="0.25">
      <c r="E537" s="10"/>
      <c r="F537" s="10"/>
      <c r="I537" s="10"/>
      <c r="J537" s="10"/>
      <c r="K537" s="10"/>
    </row>
    <row r="538" spans="5:11" x14ac:dyDescent="0.25">
      <c r="E538" s="10"/>
      <c r="F538" s="10"/>
      <c r="I538" s="10"/>
      <c r="J538" s="10"/>
      <c r="K538" s="10"/>
    </row>
    <row r="539" spans="5:11" x14ac:dyDescent="0.25">
      <c r="E539" s="10"/>
      <c r="F539" s="10"/>
      <c r="I539" s="10"/>
      <c r="J539" s="10"/>
      <c r="K539" s="10"/>
    </row>
    <row r="540" spans="5:11" x14ac:dyDescent="0.25">
      <c r="E540" s="10"/>
      <c r="F540" s="10"/>
      <c r="I540" s="10"/>
      <c r="J540" s="10"/>
      <c r="K540" s="10"/>
    </row>
    <row r="541" spans="5:11" x14ac:dyDescent="0.25">
      <c r="E541" s="10"/>
      <c r="F541" s="10"/>
      <c r="I541" s="10"/>
      <c r="J541" s="10"/>
      <c r="K541" s="10"/>
    </row>
    <row r="542" spans="5:11" x14ac:dyDescent="0.25">
      <c r="E542" s="10"/>
      <c r="F542" s="10"/>
      <c r="I542" s="10"/>
      <c r="J542" s="10"/>
      <c r="K542" s="10"/>
    </row>
    <row r="543" spans="5:11" x14ac:dyDescent="0.25">
      <c r="E543" s="10"/>
      <c r="F543" s="10"/>
      <c r="I543" s="10"/>
      <c r="J543" s="10"/>
      <c r="K543" s="10"/>
    </row>
    <row r="544" spans="5:11" x14ac:dyDescent="0.25">
      <c r="E544" s="10"/>
      <c r="F544" s="10"/>
      <c r="I544" s="10"/>
      <c r="J544" s="10"/>
      <c r="K544" s="10"/>
    </row>
    <row r="545" spans="5:11" x14ac:dyDescent="0.25">
      <c r="E545" s="10"/>
      <c r="F545" s="10"/>
      <c r="I545" s="10"/>
      <c r="J545" s="10"/>
      <c r="K545" s="10"/>
    </row>
    <row r="546" spans="5:11" x14ac:dyDescent="0.25">
      <c r="E546" s="10"/>
      <c r="F546" s="10"/>
      <c r="I546" s="10"/>
      <c r="J546" s="10"/>
      <c r="K546" s="10"/>
    </row>
    <row r="547" spans="5:11" x14ac:dyDescent="0.25">
      <c r="E547" s="10"/>
      <c r="F547" s="10"/>
      <c r="I547" s="10"/>
      <c r="J547" s="10"/>
      <c r="K547" s="10"/>
    </row>
    <row r="548" spans="5:11" x14ac:dyDescent="0.25">
      <c r="E548" s="10"/>
      <c r="F548" s="10"/>
      <c r="I548" s="10"/>
      <c r="J548" s="10"/>
      <c r="K548" s="10"/>
    </row>
    <row r="549" spans="5:11" x14ac:dyDescent="0.25">
      <c r="E549" s="10"/>
      <c r="F549" s="10"/>
      <c r="I549" s="10"/>
      <c r="J549" s="10"/>
      <c r="K549" s="10"/>
    </row>
    <row r="550" spans="5:11" x14ac:dyDescent="0.25">
      <c r="E550" s="10"/>
      <c r="F550" s="10"/>
      <c r="I550" s="10"/>
      <c r="J550" s="10"/>
      <c r="K550" s="10"/>
    </row>
    <row r="551" spans="5:11" x14ac:dyDescent="0.25">
      <c r="E551" s="10"/>
      <c r="F551" s="10"/>
      <c r="I551" s="10"/>
      <c r="J551" s="10"/>
      <c r="K551" s="10"/>
    </row>
    <row r="552" spans="5:11" x14ac:dyDescent="0.25">
      <c r="E552" s="10"/>
      <c r="F552" s="10"/>
      <c r="I552" s="10"/>
      <c r="J552" s="10"/>
      <c r="K552" s="10"/>
    </row>
    <row r="553" spans="5:11" x14ac:dyDescent="0.25">
      <c r="E553" s="10"/>
      <c r="F553" s="10"/>
      <c r="I553" s="10"/>
      <c r="J553" s="10"/>
      <c r="K553" s="10"/>
    </row>
    <row r="554" spans="5:11" x14ac:dyDescent="0.25">
      <c r="E554" s="10"/>
      <c r="F554" s="10"/>
      <c r="I554" s="10"/>
      <c r="J554" s="10"/>
      <c r="K554" s="10"/>
    </row>
    <row r="555" spans="5:11" x14ac:dyDescent="0.25">
      <c r="E555" s="10"/>
      <c r="F555" s="10"/>
      <c r="I555" s="10"/>
      <c r="J555" s="10"/>
      <c r="K555" s="10"/>
    </row>
    <row r="556" spans="5:11" x14ac:dyDescent="0.25">
      <c r="E556" s="10"/>
      <c r="F556" s="10"/>
      <c r="I556" s="10"/>
      <c r="J556" s="10"/>
      <c r="K556" s="10"/>
    </row>
    <row r="557" spans="5:11" x14ac:dyDescent="0.25">
      <c r="E557" s="10"/>
      <c r="F557" s="10"/>
      <c r="I557" s="10"/>
      <c r="J557" s="10"/>
      <c r="K557" s="10"/>
    </row>
    <row r="558" spans="5:11" x14ac:dyDescent="0.25">
      <c r="E558" s="10"/>
      <c r="F558" s="10"/>
      <c r="I558" s="10"/>
      <c r="J558" s="10"/>
      <c r="K558" s="10"/>
    </row>
    <row r="559" spans="5:11" x14ac:dyDescent="0.25">
      <c r="E559" s="10"/>
      <c r="F559" s="10"/>
      <c r="I559" s="10"/>
      <c r="J559" s="10"/>
      <c r="K559" s="10"/>
    </row>
    <row r="560" spans="5:11" x14ac:dyDescent="0.25">
      <c r="E560" s="10"/>
      <c r="F560" s="10"/>
      <c r="I560" s="10"/>
      <c r="J560" s="10"/>
      <c r="K560" s="10"/>
    </row>
    <row r="561" spans="5:11" x14ac:dyDescent="0.25">
      <c r="E561" s="10"/>
      <c r="F561" s="10"/>
      <c r="I561" s="10"/>
      <c r="J561" s="10"/>
      <c r="K561" s="10"/>
    </row>
    <row r="562" spans="5:11" x14ac:dyDescent="0.25">
      <c r="E562" s="10"/>
      <c r="F562" s="10"/>
      <c r="I562" s="10"/>
      <c r="J562" s="10"/>
      <c r="K562" s="10"/>
    </row>
    <row r="563" spans="5:11" x14ac:dyDescent="0.25">
      <c r="E563" s="10"/>
      <c r="F563" s="10"/>
      <c r="I563" s="10"/>
      <c r="J563" s="10"/>
      <c r="K563" s="10"/>
    </row>
    <row r="564" spans="5:11" x14ac:dyDescent="0.25">
      <c r="E564" s="10"/>
      <c r="F564" s="10"/>
      <c r="I564" s="10"/>
      <c r="J564" s="10"/>
      <c r="K564" s="10"/>
    </row>
    <row r="565" spans="5:11" x14ac:dyDescent="0.25">
      <c r="E565" s="10"/>
      <c r="F565" s="10"/>
      <c r="I565" s="10"/>
      <c r="J565" s="10"/>
      <c r="K565" s="10"/>
    </row>
    <row r="566" spans="5:11" x14ac:dyDescent="0.25">
      <c r="E566" s="10"/>
      <c r="F566" s="10"/>
      <c r="I566" s="10"/>
      <c r="J566" s="10"/>
      <c r="K566" s="10"/>
    </row>
    <row r="567" spans="5:11" x14ac:dyDescent="0.25">
      <c r="E567" s="10"/>
      <c r="F567" s="10"/>
      <c r="I567" s="10"/>
      <c r="J567" s="10"/>
      <c r="K567" s="10"/>
    </row>
    <row r="568" spans="5:11" x14ac:dyDescent="0.25">
      <c r="E568" s="10"/>
      <c r="F568" s="10"/>
      <c r="I568" s="10"/>
      <c r="J568" s="10"/>
      <c r="K568" s="10"/>
    </row>
    <row r="569" spans="5:11" x14ac:dyDescent="0.25">
      <c r="E569" s="10"/>
      <c r="F569" s="10"/>
      <c r="I569" s="10"/>
      <c r="J569" s="10"/>
      <c r="K569" s="10"/>
    </row>
    <row r="570" spans="5:11" x14ac:dyDescent="0.25">
      <c r="E570" s="10"/>
      <c r="F570" s="10"/>
      <c r="I570" s="10"/>
      <c r="J570" s="10"/>
      <c r="K570" s="10"/>
    </row>
    <row r="571" spans="5:11" x14ac:dyDescent="0.25">
      <c r="E571" s="10"/>
      <c r="F571" s="10"/>
      <c r="I571" s="10"/>
      <c r="J571" s="10"/>
      <c r="K571" s="10"/>
    </row>
    <row r="572" spans="5:11" x14ac:dyDescent="0.25">
      <c r="E572" s="10"/>
      <c r="F572" s="10"/>
      <c r="I572" s="10"/>
      <c r="J572" s="10"/>
      <c r="K572" s="10"/>
    </row>
    <row r="573" spans="5:11" x14ac:dyDescent="0.25">
      <c r="E573" s="10"/>
      <c r="F573" s="10"/>
      <c r="I573" s="10"/>
      <c r="J573" s="10"/>
      <c r="K573" s="10"/>
    </row>
    <row r="574" spans="5:11" x14ac:dyDescent="0.25">
      <c r="E574" s="10"/>
      <c r="F574" s="10"/>
      <c r="I574" s="10"/>
      <c r="J574" s="10"/>
      <c r="K574" s="10"/>
    </row>
    <row r="575" spans="5:11" x14ac:dyDescent="0.25">
      <c r="E575" s="10"/>
      <c r="F575" s="10"/>
      <c r="I575" s="10"/>
      <c r="J575" s="10"/>
      <c r="K575" s="10"/>
    </row>
    <row r="576" spans="5:11" x14ac:dyDescent="0.25">
      <c r="E576" s="10"/>
      <c r="F576" s="10"/>
      <c r="I576" s="10"/>
      <c r="J576" s="10"/>
      <c r="K576" s="10"/>
    </row>
    <row r="577" spans="5:11" x14ac:dyDescent="0.25">
      <c r="E577" s="10"/>
      <c r="F577" s="10"/>
      <c r="I577" s="10"/>
      <c r="J577" s="10"/>
      <c r="K577" s="10"/>
    </row>
    <row r="578" spans="5:11" x14ac:dyDescent="0.25">
      <c r="E578" s="10"/>
      <c r="F578" s="10"/>
      <c r="I578" s="10"/>
      <c r="J578" s="10"/>
      <c r="K578" s="10"/>
    </row>
    <row r="579" spans="5:11" x14ac:dyDescent="0.25">
      <c r="E579" s="10"/>
      <c r="F579" s="10"/>
      <c r="I579" s="10"/>
      <c r="J579" s="10"/>
      <c r="K579" s="10"/>
    </row>
    <row r="580" spans="5:11" x14ac:dyDescent="0.25">
      <c r="E580" s="10"/>
      <c r="F580" s="10"/>
      <c r="I580" s="10"/>
      <c r="J580" s="10"/>
      <c r="K580" s="10"/>
    </row>
    <row r="581" spans="5:11" x14ac:dyDescent="0.25">
      <c r="E581" s="10"/>
      <c r="F581" s="10"/>
      <c r="I581" s="10"/>
      <c r="J581" s="10"/>
      <c r="K581" s="10"/>
    </row>
    <row r="582" spans="5:11" x14ac:dyDescent="0.25">
      <c r="E582" s="10"/>
      <c r="F582" s="10"/>
      <c r="I582" s="10"/>
      <c r="J582" s="10"/>
      <c r="K582" s="10"/>
    </row>
    <row r="583" spans="5:11" x14ac:dyDescent="0.25">
      <c r="E583" s="10"/>
      <c r="F583" s="10"/>
      <c r="I583" s="10"/>
      <c r="J583" s="10"/>
      <c r="K583" s="10"/>
    </row>
    <row r="584" spans="5:11" x14ac:dyDescent="0.25">
      <c r="E584" s="10"/>
      <c r="F584" s="10"/>
      <c r="I584" s="10"/>
      <c r="J584" s="10"/>
      <c r="K584" s="10"/>
    </row>
    <row r="585" spans="5:11" x14ac:dyDescent="0.25">
      <c r="E585" s="10"/>
      <c r="F585" s="10"/>
      <c r="I585" s="10"/>
      <c r="J585" s="10"/>
      <c r="K585" s="10"/>
    </row>
    <row r="586" spans="5:11" x14ac:dyDescent="0.25">
      <c r="E586" s="10"/>
      <c r="F586" s="10"/>
      <c r="I586" s="10"/>
      <c r="J586" s="10"/>
      <c r="K586" s="10"/>
    </row>
    <row r="587" spans="5:11" x14ac:dyDescent="0.25">
      <c r="E587" s="10"/>
      <c r="F587" s="10"/>
      <c r="I587" s="10"/>
      <c r="J587" s="10"/>
      <c r="K587" s="10"/>
    </row>
    <row r="588" spans="5:11" x14ac:dyDescent="0.25">
      <c r="E588" s="10"/>
      <c r="F588" s="10"/>
      <c r="I588" s="10"/>
      <c r="J588" s="10"/>
      <c r="K588" s="10"/>
    </row>
    <row r="589" spans="5:11" x14ac:dyDescent="0.25">
      <c r="E589" s="10"/>
      <c r="F589" s="10"/>
      <c r="I589" s="10"/>
      <c r="J589" s="10"/>
      <c r="K589" s="10"/>
    </row>
    <row r="590" spans="5:11" x14ac:dyDescent="0.25">
      <c r="E590" s="10"/>
      <c r="F590" s="10"/>
      <c r="I590" s="10"/>
      <c r="J590" s="10"/>
      <c r="K590" s="10"/>
    </row>
    <row r="591" spans="5:11" x14ac:dyDescent="0.25">
      <c r="E591" s="10"/>
      <c r="F591" s="10"/>
      <c r="I591" s="10"/>
      <c r="J591" s="10"/>
      <c r="K591" s="10"/>
    </row>
    <row r="592" spans="5:11" x14ac:dyDescent="0.25">
      <c r="E592" s="10"/>
      <c r="F592" s="10"/>
      <c r="I592" s="10"/>
      <c r="J592" s="10"/>
      <c r="K592" s="10"/>
    </row>
    <row r="593" spans="5:11" x14ac:dyDescent="0.25">
      <c r="E593" s="10"/>
      <c r="F593" s="10"/>
      <c r="I593" s="10"/>
      <c r="J593" s="10"/>
      <c r="K593" s="10"/>
    </row>
    <row r="594" spans="5:11" x14ac:dyDescent="0.25">
      <c r="E594" s="10"/>
      <c r="F594" s="10"/>
      <c r="I594" s="10"/>
      <c r="J594" s="10"/>
      <c r="K594" s="10"/>
    </row>
    <row r="595" spans="5:11" x14ac:dyDescent="0.25">
      <c r="E595" s="10"/>
      <c r="F595" s="10"/>
      <c r="I595" s="10"/>
      <c r="J595" s="10"/>
      <c r="K595" s="10"/>
    </row>
    <row r="596" spans="5:11" x14ac:dyDescent="0.25">
      <c r="E596" s="10"/>
      <c r="F596" s="10"/>
      <c r="I596" s="10"/>
      <c r="J596" s="10"/>
      <c r="K596" s="10"/>
    </row>
    <row r="597" spans="5:11" x14ac:dyDescent="0.25">
      <c r="E597" s="10"/>
      <c r="F597" s="10"/>
      <c r="I597" s="10"/>
      <c r="J597" s="10"/>
      <c r="K597" s="10"/>
    </row>
    <row r="598" spans="5:11" x14ac:dyDescent="0.25">
      <c r="E598" s="10"/>
      <c r="F598" s="10"/>
      <c r="I598" s="10"/>
      <c r="J598" s="10"/>
      <c r="K598" s="10"/>
    </row>
    <row r="599" spans="5:11" x14ac:dyDescent="0.25">
      <c r="E599" s="10"/>
      <c r="F599" s="10"/>
      <c r="I599" s="10"/>
      <c r="J599" s="10"/>
      <c r="K599" s="10"/>
    </row>
    <row r="600" spans="5:11" x14ac:dyDescent="0.25">
      <c r="E600" s="10"/>
      <c r="F600" s="10"/>
      <c r="I600" s="10"/>
      <c r="J600" s="10"/>
      <c r="K600" s="10"/>
    </row>
    <row r="601" spans="5:11" x14ac:dyDescent="0.25">
      <c r="E601" s="10"/>
      <c r="F601" s="10"/>
      <c r="I601" s="10"/>
      <c r="J601" s="10"/>
      <c r="K601" s="10"/>
    </row>
    <row r="602" spans="5:11" x14ac:dyDescent="0.25">
      <c r="E602" s="10"/>
      <c r="F602" s="10"/>
      <c r="I602" s="10"/>
      <c r="J602" s="10"/>
      <c r="K602" s="10"/>
    </row>
    <row r="603" spans="5:11" x14ac:dyDescent="0.25">
      <c r="E603" s="10"/>
      <c r="F603" s="10"/>
      <c r="I603" s="10"/>
      <c r="J603" s="10"/>
      <c r="K603" s="10"/>
    </row>
    <row r="604" spans="5:11" x14ac:dyDescent="0.25">
      <c r="E604" s="10"/>
      <c r="F604" s="10"/>
      <c r="I604" s="10"/>
      <c r="J604" s="10"/>
      <c r="K604" s="10"/>
    </row>
    <row r="605" spans="5:11" x14ac:dyDescent="0.25">
      <c r="E605" s="10"/>
      <c r="F605" s="10"/>
      <c r="I605" s="10"/>
      <c r="J605" s="10"/>
      <c r="K605" s="10"/>
    </row>
    <row r="606" spans="5:11" x14ac:dyDescent="0.25">
      <c r="E606" s="10"/>
      <c r="F606" s="10"/>
      <c r="I606" s="10"/>
      <c r="J606" s="10"/>
      <c r="K606" s="10"/>
    </row>
    <row r="607" spans="5:11" x14ac:dyDescent="0.25">
      <c r="E607" s="10"/>
      <c r="F607" s="10"/>
      <c r="I607" s="10"/>
      <c r="J607" s="10"/>
      <c r="K607" s="10"/>
    </row>
    <row r="608" spans="5:11" x14ac:dyDescent="0.25">
      <c r="E608" s="10"/>
      <c r="F608" s="10"/>
      <c r="I608" s="10"/>
      <c r="J608" s="10"/>
      <c r="K608" s="10"/>
    </row>
    <row r="609" spans="5:11" x14ac:dyDescent="0.25">
      <c r="E609" s="10"/>
      <c r="F609" s="10"/>
      <c r="I609" s="10"/>
      <c r="J609" s="10"/>
      <c r="K609" s="10"/>
    </row>
    <row r="610" spans="5:11" x14ac:dyDescent="0.25">
      <c r="E610" s="10"/>
      <c r="F610" s="10"/>
      <c r="I610" s="10"/>
      <c r="J610" s="10"/>
      <c r="K610" s="10"/>
    </row>
    <row r="611" spans="5:11" x14ac:dyDescent="0.25">
      <c r="E611" s="10"/>
      <c r="F611" s="10"/>
      <c r="I611" s="10"/>
      <c r="J611" s="10"/>
      <c r="K611" s="10"/>
    </row>
    <row r="612" spans="5:11" x14ac:dyDescent="0.25">
      <c r="E612" s="10"/>
      <c r="F612" s="10"/>
      <c r="I612" s="10"/>
      <c r="J612" s="10"/>
      <c r="K612" s="10"/>
    </row>
    <row r="613" spans="5:11" x14ac:dyDescent="0.25">
      <c r="E613" s="10"/>
      <c r="F613" s="10"/>
      <c r="I613" s="10"/>
      <c r="J613" s="10"/>
      <c r="K613" s="10"/>
    </row>
    <row r="614" spans="5:11" x14ac:dyDescent="0.25">
      <c r="E614" s="10"/>
      <c r="F614" s="10"/>
      <c r="I614" s="10"/>
      <c r="J614" s="10"/>
      <c r="K614" s="10"/>
    </row>
    <row r="615" spans="5:11" x14ac:dyDescent="0.25">
      <c r="E615" s="10"/>
      <c r="F615" s="10"/>
      <c r="I615" s="10"/>
      <c r="J615" s="10"/>
      <c r="K615" s="10"/>
    </row>
    <row r="616" spans="5:11" x14ac:dyDescent="0.25">
      <c r="E616" s="10"/>
      <c r="F616" s="10"/>
      <c r="I616" s="10"/>
      <c r="J616" s="10"/>
      <c r="K616" s="10"/>
    </row>
    <row r="617" spans="5:11" x14ac:dyDescent="0.25">
      <c r="E617" s="10"/>
      <c r="F617" s="10"/>
      <c r="I617" s="10"/>
      <c r="J617" s="10"/>
      <c r="K617" s="10"/>
    </row>
    <row r="618" spans="5:11" x14ac:dyDescent="0.25">
      <c r="E618" s="10"/>
      <c r="F618" s="10"/>
      <c r="I618" s="10"/>
      <c r="J618" s="10"/>
      <c r="K618" s="10"/>
    </row>
    <row r="619" spans="5:11" x14ac:dyDescent="0.25">
      <c r="E619" s="10"/>
      <c r="F619" s="10"/>
      <c r="I619" s="10"/>
      <c r="J619" s="10"/>
      <c r="K619" s="10"/>
    </row>
    <row r="620" spans="5:11" x14ac:dyDescent="0.25">
      <c r="E620" s="10"/>
      <c r="F620" s="10"/>
      <c r="I620" s="10"/>
      <c r="J620" s="10"/>
      <c r="K620" s="10"/>
    </row>
    <row r="621" spans="5:11" x14ac:dyDescent="0.25">
      <c r="E621" s="10"/>
      <c r="F621" s="10"/>
      <c r="I621" s="10"/>
      <c r="J621" s="10"/>
      <c r="K621" s="10"/>
    </row>
    <row r="622" spans="5:11" x14ac:dyDescent="0.25">
      <c r="E622" s="10"/>
      <c r="F622" s="10"/>
      <c r="I622" s="10"/>
      <c r="J622" s="10"/>
      <c r="K622" s="10"/>
    </row>
    <row r="623" spans="5:11" x14ac:dyDescent="0.25">
      <c r="E623" s="10"/>
      <c r="F623" s="10"/>
      <c r="I623" s="10"/>
      <c r="J623" s="10"/>
      <c r="K623" s="10"/>
    </row>
    <row r="624" spans="5:11" x14ac:dyDescent="0.25">
      <c r="E624" s="10"/>
      <c r="F624" s="10"/>
      <c r="I624" s="10"/>
      <c r="J624" s="10"/>
      <c r="K624" s="10"/>
    </row>
    <row r="625" spans="5:11" x14ac:dyDescent="0.25">
      <c r="E625" s="10"/>
      <c r="F625" s="10"/>
      <c r="I625" s="10"/>
      <c r="J625" s="10"/>
      <c r="K625" s="10"/>
    </row>
    <row r="626" spans="5:11" x14ac:dyDescent="0.25">
      <c r="E626" s="10"/>
      <c r="F626" s="10"/>
      <c r="I626" s="10"/>
      <c r="J626" s="10"/>
      <c r="K626" s="10"/>
    </row>
    <row r="627" spans="5:11" x14ac:dyDescent="0.25">
      <c r="E627" s="10"/>
      <c r="F627" s="10"/>
      <c r="I627" s="10"/>
      <c r="J627" s="10"/>
      <c r="K627" s="10"/>
    </row>
    <row r="628" spans="5:11" x14ac:dyDescent="0.25">
      <c r="E628" s="10"/>
      <c r="F628" s="10"/>
      <c r="I628" s="10"/>
      <c r="J628" s="10"/>
      <c r="K628" s="10"/>
    </row>
    <row r="629" spans="5:11" x14ac:dyDescent="0.25">
      <c r="E629" s="10"/>
      <c r="F629" s="10"/>
      <c r="I629" s="10"/>
      <c r="J629" s="10"/>
      <c r="K629" s="10"/>
    </row>
    <row r="630" spans="5:11" x14ac:dyDescent="0.25">
      <c r="E630" s="10"/>
      <c r="F630" s="10"/>
      <c r="I630" s="10"/>
      <c r="J630" s="10"/>
      <c r="K630" s="10"/>
    </row>
    <row r="631" spans="5:11" x14ac:dyDescent="0.25">
      <c r="E631" s="10"/>
      <c r="F631" s="10"/>
      <c r="I631" s="10"/>
      <c r="J631" s="10"/>
      <c r="K631" s="10"/>
    </row>
    <row r="632" spans="5:11" x14ac:dyDescent="0.25">
      <c r="E632" s="10"/>
      <c r="F632" s="10"/>
      <c r="I632" s="10"/>
      <c r="J632" s="10"/>
      <c r="K632" s="10"/>
    </row>
    <row r="633" spans="5:11" x14ac:dyDescent="0.25">
      <c r="E633" s="10"/>
      <c r="F633" s="10"/>
      <c r="I633" s="10"/>
      <c r="J633" s="10"/>
      <c r="K633" s="10"/>
    </row>
    <row r="634" spans="5:11" x14ac:dyDescent="0.25">
      <c r="E634" s="10"/>
      <c r="F634" s="10"/>
      <c r="I634" s="10"/>
      <c r="J634" s="10"/>
      <c r="K634" s="10"/>
    </row>
    <row r="635" spans="5:11" x14ac:dyDescent="0.25">
      <c r="E635" s="10"/>
      <c r="F635" s="10"/>
      <c r="I635" s="10"/>
      <c r="J635" s="10"/>
      <c r="K635" s="10"/>
    </row>
    <row r="636" spans="5:11" x14ac:dyDescent="0.25">
      <c r="E636" s="10"/>
      <c r="F636" s="10"/>
      <c r="I636" s="10"/>
      <c r="J636" s="10"/>
      <c r="K636" s="10"/>
    </row>
    <row r="637" spans="5:11" x14ac:dyDescent="0.25">
      <c r="E637" s="10"/>
      <c r="F637" s="10"/>
      <c r="I637" s="10"/>
      <c r="J637" s="10"/>
      <c r="K637" s="10"/>
    </row>
    <row r="638" spans="5:11" x14ac:dyDescent="0.25">
      <c r="E638" s="10"/>
      <c r="F638" s="10"/>
      <c r="I638" s="10"/>
      <c r="J638" s="10"/>
      <c r="K638" s="10"/>
    </row>
    <row r="639" spans="5:11" x14ac:dyDescent="0.25">
      <c r="E639" s="10"/>
      <c r="F639" s="10"/>
      <c r="I639" s="10"/>
      <c r="J639" s="10"/>
      <c r="K639" s="10"/>
    </row>
    <row r="640" spans="5:11" x14ac:dyDescent="0.25">
      <c r="E640" s="10"/>
      <c r="F640" s="10"/>
      <c r="I640" s="10"/>
      <c r="J640" s="10"/>
      <c r="K640" s="10"/>
    </row>
    <row r="641" spans="5:11" x14ac:dyDescent="0.25">
      <c r="E641" s="10"/>
      <c r="F641" s="10"/>
      <c r="I641" s="10"/>
      <c r="J641" s="10"/>
      <c r="K641" s="10"/>
    </row>
    <row r="642" spans="5:11" x14ac:dyDescent="0.25">
      <c r="E642" s="10"/>
      <c r="F642" s="10"/>
      <c r="I642" s="10"/>
      <c r="J642" s="10"/>
      <c r="K642" s="10"/>
    </row>
    <row r="643" spans="5:11" x14ac:dyDescent="0.25">
      <c r="E643" s="10"/>
      <c r="F643" s="10"/>
      <c r="I643" s="10"/>
      <c r="J643" s="10"/>
      <c r="K643" s="10"/>
    </row>
    <row r="644" spans="5:11" x14ac:dyDescent="0.25">
      <c r="E644" s="10"/>
      <c r="F644" s="10"/>
      <c r="I644" s="10"/>
      <c r="J644" s="10"/>
      <c r="K644" s="10"/>
    </row>
    <row r="645" spans="5:11" x14ac:dyDescent="0.25">
      <c r="E645" s="10"/>
      <c r="F645" s="10"/>
      <c r="I645" s="10"/>
      <c r="J645" s="10"/>
      <c r="K645" s="10"/>
    </row>
    <row r="646" spans="5:11" x14ac:dyDescent="0.25">
      <c r="E646" s="10"/>
      <c r="F646" s="10"/>
      <c r="I646" s="10"/>
      <c r="J646" s="10"/>
      <c r="K646" s="10"/>
    </row>
    <row r="647" spans="5:11" x14ac:dyDescent="0.25">
      <c r="E647" s="10"/>
      <c r="F647" s="10"/>
      <c r="I647" s="10"/>
      <c r="J647" s="10"/>
      <c r="K647" s="10"/>
    </row>
    <row r="648" spans="5:11" x14ac:dyDescent="0.25">
      <c r="E648" s="10"/>
      <c r="F648" s="10"/>
      <c r="I648" s="10"/>
      <c r="J648" s="10"/>
      <c r="K648" s="10"/>
    </row>
    <row r="649" spans="5:11" x14ac:dyDescent="0.25">
      <c r="E649" s="10"/>
      <c r="F649" s="10"/>
      <c r="I649" s="10"/>
      <c r="J649" s="10"/>
      <c r="K649" s="10"/>
    </row>
    <row r="650" spans="5:11" x14ac:dyDescent="0.25">
      <c r="E650" s="10"/>
      <c r="F650" s="10"/>
      <c r="I650" s="10"/>
      <c r="J650" s="10"/>
      <c r="K650" s="10"/>
    </row>
    <row r="651" spans="5:11" x14ac:dyDescent="0.25">
      <c r="E651" s="10"/>
      <c r="F651" s="10"/>
      <c r="I651" s="10"/>
      <c r="J651" s="10"/>
      <c r="K651" s="10"/>
    </row>
    <row r="652" spans="5:11" x14ac:dyDescent="0.25">
      <c r="E652" s="10"/>
      <c r="F652" s="10"/>
      <c r="I652" s="10"/>
      <c r="J652" s="10"/>
      <c r="K652" s="10"/>
    </row>
    <row r="653" spans="5:11" x14ac:dyDescent="0.25">
      <c r="E653" s="10"/>
      <c r="F653" s="10"/>
      <c r="I653" s="10"/>
      <c r="J653" s="10"/>
      <c r="K653" s="10"/>
    </row>
    <row r="654" spans="5:11" x14ac:dyDescent="0.25">
      <c r="E654" s="10"/>
      <c r="F654" s="10"/>
      <c r="I654" s="10"/>
      <c r="J654" s="10"/>
      <c r="K654" s="10"/>
    </row>
    <row r="655" spans="5:11" x14ac:dyDescent="0.25">
      <c r="E655" s="10"/>
      <c r="F655" s="10"/>
      <c r="I655" s="10"/>
      <c r="J655" s="10"/>
      <c r="K655" s="10"/>
    </row>
    <row r="656" spans="5:11" x14ac:dyDescent="0.25">
      <c r="E656" s="10"/>
      <c r="F656" s="10"/>
      <c r="I656" s="10"/>
      <c r="J656" s="10"/>
      <c r="K656" s="10"/>
    </row>
    <row r="657" spans="5:11" x14ac:dyDescent="0.25">
      <c r="E657" s="10"/>
      <c r="F657" s="10"/>
      <c r="I657" s="10"/>
      <c r="J657" s="10"/>
      <c r="K657" s="10"/>
    </row>
    <row r="658" spans="5:11" x14ac:dyDescent="0.25">
      <c r="E658" s="10"/>
      <c r="F658" s="10"/>
      <c r="I658" s="10"/>
      <c r="J658" s="10"/>
      <c r="K658" s="10"/>
    </row>
    <row r="659" spans="5:11" x14ac:dyDescent="0.25">
      <c r="E659" s="10"/>
      <c r="F659" s="10"/>
      <c r="I659" s="10"/>
      <c r="J659" s="10"/>
      <c r="K659" s="10"/>
    </row>
    <row r="660" spans="5:11" x14ac:dyDescent="0.25">
      <c r="E660" s="10"/>
      <c r="F660" s="10"/>
      <c r="I660" s="10"/>
      <c r="J660" s="10"/>
      <c r="K660" s="10"/>
    </row>
    <row r="661" spans="5:11" x14ac:dyDescent="0.25">
      <c r="E661" s="10"/>
      <c r="F661" s="10"/>
      <c r="I661" s="10"/>
      <c r="J661" s="10"/>
      <c r="K661" s="10"/>
    </row>
    <row r="662" spans="5:11" x14ac:dyDescent="0.25">
      <c r="E662" s="10"/>
      <c r="F662" s="10"/>
      <c r="I662" s="10"/>
      <c r="J662" s="10"/>
      <c r="K662" s="10"/>
    </row>
    <row r="663" spans="5:11" x14ac:dyDescent="0.25">
      <c r="E663" s="10"/>
      <c r="F663" s="10"/>
      <c r="I663" s="10"/>
      <c r="J663" s="10"/>
      <c r="K663" s="10"/>
    </row>
    <row r="664" spans="5:11" x14ac:dyDescent="0.25">
      <c r="E664" s="10"/>
      <c r="F664" s="10"/>
      <c r="I664" s="10"/>
      <c r="J664" s="10"/>
      <c r="K664" s="10"/>
    </row>
    <row r="665" spans="5:11" x14ac:dyDescent="0.25">
      <c r="E665" s="10"/>
      <c r="F665" s="10"/>
      <c r="I665" s="10"/>
      <c r="J665" s="10"/>
      <c r="K665" s="10"/>
    </row>
    <row r="666" spans="5:11" x14ac:dyDescent="0.25">
      <c r="E666" s="10"/>
      <c r="F666" s="10"/>
      <c r="I666" s="10"/>
      <c r="J666" s="10"/>
      <c r="K666" s="10"/>
    </row>
    <row r="667" spans="5:11" x14ac:dyDescent="0.25">
      <c r="E667" s="10"/>
      <c r="F667" s="10"/>
      <c r="I667" s="10"/>
      <c r="J667" s="10"/>
      <c r="K667" s="10"/>
    </row>
    <row r="668" spans="5:11" x14ac:dyDescent="0.25">
      <c r="E668" s="10"/>
      <c r="F668" s="10"/>
      <c r="I668" s="10"/>
      <c r="J668" s="10"/>
      <c r="K668" s="10"/>
    </row>
    <row r="669" spans="5:11" x14ac:dyDescent="0.25">
      <c r="E669" s="10"/>
      <c r="F669" s="10"/>
      <c r="I669" s="10"/>
      <c r="J669" s="10"/>
      <c r="K669" s="10"/>
    </row>
    <row r="670" spans="5:11" x14ac:dyDescent="0.25">
      <c r="E670" s="10"/>
      <c r="F670" s="10"/>
      <c r="I670" s="10"/>
      <c r="J670" s="10"/>
      <c r="K670" s="10"/>
    </row>
    <row r="671" spans="5:11" x14ac:dyDescent="0.25">
      <c r="E671" s="10"/>
      <c r="F671" s="10"/>
      <c r="I671" s="10"/>
      <c r="J671" s="10"/>
      <c r="K671" s="10"/>
    </row>
    <row r="672" spans="5:11" x14ac:dyDescent="0.25">
      <c r="E672" s="10"/>
      <c r="F672" s="10"/>
      <c r="I672" s="10"/>
      <c r="J672" s="10"/>
      <c r="K672" s="10"/>
    </row>
    <row r="673" spans="5:11" x14ac:dyDescent="0.25">
      <c r="E673" s="10"/>
      <c r="F673" s="10"/>
      <c r="I673" s="10"/>
      <c r="J673" s="10"/>
      <c r="K673" s="10"/>
    </row>
    <row r="674" spans="5:11" x14ac:dyDescent="0.25">
      <c r="E674" s="10"/>
      <c r="F674" s="10"/>
      <c r="I674" s="10"/>
      <c r="J674" s="10"/>
      <c r="K674" s="10"/>
    </row>
    <row r="675" spans="5:11" x14ac:dyDescent="0.25">
      <c r="E675" s="10"/>
      <c r="F675" s="10"/>
      <c r="I675" s="10"/>
      <c r="J675" s="10"/>
      <c r="K675" s="10"/>
    </row>
    <row r="676" spans="5:11" x14ac:dyDescent="0.25">
      <c r="E676" s="10"/>
      <c r="F676" s="10"/>
      <c r="I676" s="10"/>
      <c r="J676" s="10"/>
      <c r="K676" s="10"/>
    </row>
    <row r="677" spans="5:11" x14ac:dyDescent="0.25">
      <c r="E677" s="10"/>
      <c r="F677" s="10"/>
      <c r="I677" s="10"/>
      <c r="J677" s="10"/>
      <c r="K677" s="10"/>
    </row>
    <row r="678" spans="5:11" x14ac:dyDescent="0.25">
      <c r="E678" s="10"/>
      <c r="F678" s="10"/>
      <c r="I678" s="10"/>
      <c r="J678" s="10"/>
      <c r="K678" s="10"/>
    </row>
    <row r="679" spans="5:11" x14ac:dyDescent="0.25">
      <c r="E679" s="10"/>
      <c r="F679" s="10"/>
      <c r="I679" s="10"/>
      <c r="J679" s="10"/>
      <c r="K679" s="10"/>
    </row>
    <row r="680" spans="5:11" x14ac:dyDescent="0.25">
      <c r="E680" s="10"/>
      <c r="F680" s="10"/>
      <c r="I680" s="10"/>
      <c r="J680" s="10"/>
      <c r="K680" s="10"/>
    </row>
    <row r="681" spans="5:11" x14ac:dyDescent="0.25">
      <c r="E681" s="10"/>
      <c r="F681" s="10"/>
      <c r="I681" s="10"/>
      <c r="J681" s="10"/>
      <c r="K681" s="10"/>
    </row>
    <row r="682" spans="5:11" x14ac:dyDescent="0.25">
      <c r="E682" s="10"/>
      <c r="F682" s="10"/>
      <c r="I682" s="10"/>
      <c r="J682" s="10"/>
      <c r="K682" s="10"/>
    </row>
    <row r="683" spans="5:11" x14ac:dyDescent="0.25">
      <c r="E683" s="10"/>
      <c r="F683" s="10"/>
      <c r="I683" s="10"/>
      <c r="J683" s="10"/>
      <c r="K683" s="10"/>
    </row>
    <row r="684" spans="5:11" x14ac:dyDescent="0.25">
      <c r="E684" s="10"/>
      <c r="F684" s="10"/>
      <c r="I684" s="10"/>
      <c r="J684" s="10"/>
      <c r="K684" s="10"/>
    </row>
    <row r="685" spans="5:11" x14ac:dyDescent="0.25">
      <c r="E685" s="10"/>
      <c r="F685" s="10"/>
      <c r="I685" s="10"/>
      <c r="J685" s="10"/>
      <c r="K685" s="10"/>
    </row>
    <row r="686" spans="5:11" x14ac:dyDescent="0.25">
      <c r="E686" s="10"/>
      <c r="F686" s="10"/>
      <c r="I686" s="10"/>
      <c r="J686" s="10"/>
      <c r="K686" s="10"/>
    </row>
    <row r="687" spans="5:11" x14ac:dyDescent="0.25">
      <c r="E687" s="10"/>
      <c r="F687" s="10"/>
      <c r="I687" s="10"/>
      <c r="J687" s="10"/>
      <c r="K687" s="10"/>
    </row>
    <row r="688" spans="5:11" x14ac:dyDescent="0.25">
      <c r="E688" s="10"/>
      <c r="F688" s="10"/>
      <c r="I688" s="10"/>
      <c r="J688" s="10"/>
      <c r="K688" s="10"/>
    </row>
    <row r="689" spans="5:11" x14ac:dyDescent="0.25">
      <c r="E689" s="10"/>
      <c r="F689" s="10"/>
      <c r="I689" s="10"/>
      <c r="J689" s="10"/>
      <c r="K689" s="10"/>
    </row>
    <row r="690" spans="5:11" x14ac:dyDescent="0.25">
      <c r="E690" s="10"/>
      <c r="F690" s="10"/>
      <c r="I690" s="10"/>
      <c r="J690" s="10"/>
      <c r="K690" s="10"/>
    </row>
    <row r="691" spans="5:11" x14ac:dyDescent="0.25">
      <c r="E691" s="10"/>
      <c r="F691" s="10"/>
      <c r="I691" s="10"/>
      <c r="J691" s="10"/>
      <c r="K691" s="10"/>
    </row>
    <row r="692" spans="5:11" x14ac:dyDescent="0.25">
      <c r="E692" s="10"/>
      <c r="F692" s="10"/>
      <c r="I692" s="10"/>
      <c r="J692" s="10"/>
      <c r="K692" s="10"/>
    </row>
    <row r="693" spans="5:11" x14ac:dyDescent="0.25">
      <c r="E693" s="10"/>
      <c r="F693" s="10"/>
      <c r="I693" s="10"/>
      <c r="J693" s="10"/>
      <c r="K693" s="10"/>
    </row>
    <row r="694" spans="5:11" x14ac:dyDescent="0.25">
      <c r="E694" s="10"/>
      <c r="F694" s="10"/>
      <c r="I694" s="10"/>
      <c r="J694" s="10"/>
      <c r="K694" s="10"/>
    </row>
    <row r="695" spans="5:11" x14ac:dyDescent="0.25">
      <c r="E695" s="10"/>
      <c r="F695" s="10"/>
      <c r="I695" s="10"/>
      <c r="J695" s="10"/>
      <c r="K695" s="10"/>
    </row>
    <row r="696" spans="5:11" x14ac:dyDescent="0.25">
      <c r="E696" s="10"/>
      <c r="F696" s="10"/>
      <c r="I696" s="10"/>
      <c r="J696" s="10"/>
      <c r="K696" s="10"/>
    </row>
    <row r="697" spans="5:11" x14ac:dyDescent="0.25">
      <c r="E697" s="10"/>
      <c r="F697" s="10"/>
      <c r="I697" s="10"/>
      <c r="J697" s="10"/>
      <c r="K697" s="10"/>
    </row>
    <row r="698" spans="5:11" x14ac:dyDescent="0.25">
      <c r="E698" s="10"/>
      <c r="F698" s="10"/>
      <c r="I698" s="10"/>
      <c r="J698" s="10"/>
      <c r="K698" s="10"/>
    </row>
    <row r="699" spans="5:11" x14ac:dyDescent="0.25">
      <c r="E699" s="10"/>
      <c r="F699" s="10"/>
      <c r="I699" s="10"/>
      <c r="J699" s="10"/>
      <c r="K699" s="10"/>
    </row>
    <row r="700" spans="5:11" x14ac:dyDescent="0.25">
      <c r="E700" s="10"/>
      <c r="F700" s="10"/>
      <c r="I700" s="10"/>
      <c r="J700" s="10"/>
      <c r="K700" s="10"/>
    </row>
    <row r="701" spans="5:11" x14ac:dyDescent="0.25">
      <c r="E701" s="10"/>
      <c r="F701" s="10"/>
      <c r="I701" s="10"/>
      <c r="J701" s="10"/>
      <c r="K701" s="10"/>
    </row>
    <row r="702" spans="5:11" x14ac:dyDescent="0.25">
      <c r="E702" s="10"/>
      <c r="F702" s="10"/>
      <c r="I702" s="10"/>
      <c r="J702" s="10"/>
      <c r="K702" s="10"/>
    </row>
    <row r="703" spans="5:11" x14ac:dyDescent="0.25">
      <c r="E703" s="10"/>
      <c r="F703" s="10"/>
      <c r="I703" s="10"/>
      <c r="J703" s="10"/>
      <c r="K703" s="10"/>
    </row>
    <row r="704" spans="5:11" x14ac:dyDescent="0.25">
      <c r="E704" s="10"/>
      <c r="F704" s="10"/>
      <c r="I704" s="10"/>
      <c r="J704" s="10"/>
      <c r="K704" s="10"/>
    </row>
    <row r="705" spans="5:11" x14ac:dyDescent="0.25">
      <c r="E705" s="10"/>
      <c r="F705" s="10"/>
      <c r="I705" s="10"/>
      <c r="J705" s="10"/>
      <c r="K705" s="10"/>
    </row>
    <row r="706" spans="5:11" x14ac:dyDescent="0.25">
      <c r="E706" s="10"/>
      <c r="F706" s="10"/>
      <c r="I706" s="10"/>
      <c r="J706" s="10"/>
      <c r="K706" s="10"/>
    </row>
    <row r="707" spans="5:11" x14ac:dyDescent="0.25">
      <c r="E707" s="10"/>
      <c r="F707" s="10"/>
      <c r="I707" s="10"/>
      <c r="J707" s="10"/>
      <c r="K707" s="10"/>
    </row>
    <row r="708" spans="5:11" x14ac:dyDescent="0.25">
      <c r="E708" s="10"/>
      <c r="F708" s="10"/>
      <c r="I708" s="10"/>
      <c r="J708" s="10"/>
      <c r="K708" s="10"/>
    </row>
    <row r="709" spans="5:11" x14ac:dyDescent="0.25">
      <c r="E709" s="10"/>
      <c r="F709" s="10"/>
      <c r="I709" s="10"/>
      <c r="J709" s="10"/>
      <c r="K709" s="10"/>
    </row>
    <row r="710" spans="5:11" x14ac:dyDescent="0.25">
      <c r="E710" s="10"/>
      <c r="F710" s="10"/>
      <c r="I710" s="10"/>
      <c r="J710" s="10"/>
      <c r="K710" s="10"/>
    </row>
    <row r="711" spans="5:11" x14ac:dyDescent="0.25">
      <c r="E711" s="10"/>
      <c r="F711" s="10"/>
      <c r="I711" s="10"/>
      <c r="J711" s="10"/>
      <c r="K711" s="10"/>
    </row>
    <row r="712" spans="5:11" x14ac:dyDescent="0.25">
      <c r="E712" s="10"/>
      <c r="F712" s="10"/>
      <c r="I712" s="10"/>
      <c r="J712" s="10"/>
      <c r="K712" s="10"/>
    </row>
    <row r="713" spans="5:11" x14ac:dyDescent="0.25">
      <c r="E713" s="10"/>
      <c r="F713" s="10"/>
      <c r="I713" s="10"/>
      <c r="J713" s="10"/>
      <c r="K713" s="10"/>
    </row>
    <row r="714" spans="5:11" x14ac:dyDescent="0.25">
      <c r="E714" s="10"/>
      <c r="F714" s="10"/>
      <c r="I714" s="10"/>
      <c r="J714" s="10"/>
      <c r="K714" s="10"/>
    </row>
    <row r="715" spans="5:11" x14ac:dyDescent="0.25">
      <c r="E715" s="10"/>
      <c r="F715" s="10"/>
      <c r="I715" s="10"/>
      <c r="J715" s="10"/>
      <c r="K715" s="10"/>
    </row>
    <row r="716" spans="5:11" x14ac:dyDescent="0.25">
      <c r="E716" s="10"/>
      <c r="F716" s="10"/>
      <c r="I716" s="10"/>
      <c r="J716" s="10"/>
      <c r="K716" s="10"/>
    </row>
    <row r="717" spans="5:11" x14ac:dyDescent="0.25">
      <c r="E717" s="10"/>
      <c r="F717" s="10"/>
      <c r="I717" s="10"/>
      <c r="J717" s="10"/>
      <c r="K717" s="10"/>
    </row>
    <row r="718" spans="5:11" x14ac:dyDescent="0.25">
      <c r="E718" s="10"/>
      <c r="F718" s="10"/>
      <c r="I718" s="10"/>
      <c r="J718" s="10"/>
      <c r="K718" s="10"/>
    </row>
    <row r="719" spans="5:11" x14ac:dyDescent="0.25">
      <c r="E719" s="10"/>
      <c r="F719" s="10"/>
      <c r="I719" s="10"/>
      <c r="J719" s="10"/>
      <c r="K719" s="10"/>
    </row>
    <row r="720" spans="5:11" x14ac:dyDescent="0.25">
      <c r="E720" s="10"/>
      <c r="F720" s="10"/>
      <c r="I720" s="10"/>
      <c r="J720" s="10"/>
      <c r="K720" s="10"/>
    </row>
    <row r="721" spans="5:11" x14ac:dyDescent="0.25">
      <c r="E721" s="10"/>
      <c r="F721" s="10"/>
      <c r="I721" s="10"/>
      <c r="J721" s="10"/>
      <c r="K721" s="10"/>
    </row>
    <row r="722" spans="5:11" x14ac:dyDescent="0.25">
      <c r="E722" s="10"/>
      <c r="F722" s="10"/>
      <c r="I722" s="10"/>
      <c r="J722" s="10"/>
      <c r="K722" s="10"/>
    </row>
    <row r="723" spans="5:11" x14ac:dyDescent="0.25">
      <c r="E723" s="10"/>
      <c r="F723" s="10"/>
      <c r="I723" s="10"/>
      <c r="J723" s="10"/>
      <c r="K723" s="10"/>
    </row>
    <row r="724" spans="5:11" x14ac:dyDescent="0.25">
      <c r="E724" s="10"/>
      <c r="F724" s="10"/>
      <c r="I724" s="10"/>
      <c r="J724" s="10"/>
      <c r="K724" s="10"/>
    </row>
    <row r="725" spans="5:11" x14ac:dyDescent="0.25">
      <c r="E725" s="10"/>
      <c r="F725" s="10"/>
      <c r="I725" s="10"/>
      <c r="J725" s="10"/>
      <c r="K725" s="10"/>
    </row>
    <row r="726" spans="5:11" x14ac:dyDescent="0.25">
      <c r="E726" s="10"/>
      <c r="F726" s="10"/>
      <c r="I726" s="10"/>
      <c r="J726" s="10"/>
      <c r="K726" s="10"/>
    </row>
    <row r="727" spans="5:11" x14ac:dyDescent="0.25">
      <c r="E727" s="10"/>
      <c r="F727" s="10"/>
      <c r="I727" s="10"/>
      <c r="J727" s="10"/>
      <c r="K727" s="10"/>
    </row>
    <row r="728" spans="5:11" x14ac:dyDescent="0.25">
      <c r="E728" s="10"/>
      <c r="F728" s="10"/>
      <c r="I728" s="10"/>
      <c r="J728" s="10"/>
      <c r="K728" s="10"/>
    </row>
    <row r="729" spans="5:11" x14ac:dyDescent="0.25">
      <c r="E729" s="10"/>
      <c r="F729" s="10"/>
      <c r="I729" s="10"/>
      <c r="J729" s="10"/>
      <c r="K729" s="10"/>
    </row>
    <row r="730" spans="5:11" x14ac:dyDescent="0.25">
      <c r="E730" s="10"/>
      <c r="F730" s="10"/>
      <c r="I730" s="10"/>
      <c r="J730" s="10"/>
      <c r="K730" s="10"/>
    </row>
    <row r="731" spans="5:11" x14ac:dyDescent="0.25">
      <c r="E731" s="10"/>
      <c r="F731" s="10"/>
      <c r="I731" s="10"/>
      <c r="J731" s="10"/>
      <c r="K731" s="10"/>
    </row>
    <row r="732" spans="5:11" x14ac:dyDescent="0.25">
      <c r="E732" s="10"/>
      <c r="F732" s="10"/>
      <c r="I732" s="10"/>
      <c r="J732" s="10"/>
      <c r="K732" s="10"/>
    </row>
    <row r="733" spans="5:11" x14ac:dyDescent="0.25">
      <c r="E733" s="10"/>
      <c r="F733" s="10"/>
      <c r="I733" s="10"/>
      <c r="J733" s="10"/>
      <c r="K733" s="10"/>
    </row>
    <row r="734" spans="5:11" x14ac:dyDescent="0.25">
      <c r="E734" s="10"/>
      <c r="F734" s="10"/>
      <c r="I734" s="10"/>
      <c r="J734" s="10"/>
      <c r="K734" s="10"/>
    </row>
    <row r="735" spans="5:11" x14ac:dyDescent="0.25">
      <c r="E735" s="10"/>
      <c r="F735" s="10"/>
      <c r="I735" s="10"/>
      <c r="J735" s="10"/>
      <c r="K735" s="10"/>
    </row>
    <row r="736" spans="5:11" x14ac:dyDescent="0.25">
      <c r="E736" s="10"/>
      <c r="F736" s="10"/>
      <c r="I736" s="10"/>
      <c r="J736" s="10"/>
      <c r="K736" s="10"/>
    </row>
    <row r="737" spans="5:11" x14ac:dyDescent="0.25">
      <c r="E737" s="10"/>
      <c r="F737" s="10"/>
      <c r="I737" s="10"/>
      <c r="J737" s="10"/>
      <c r="K737" s="10"/>
    </row>
    <row r="738" spans="5:11" x14ac:dyDescent="0.25">
      <c r="E738" s="10"/>
      <c r="F738" s="10"/>
      <c r="I738" s="10"/>
      <c r="J738" s="10"/>
      <c r="K738" s="10"/>
    </row>
    <row r="739" spans="5:11" x14ac:dyDescent="0.25">
      <c r="E739" s="10"/>
      <c r="F739" s="10"/>
      <c r="I739" s="10"/>
      <c r="J739" s="10"/>
      <c r="K739" s="10"/>
    </row>
    <row r="740" spans="5:11" x14ac:dyDescent="0.25">
      <c r="E740" s="10"/>
      <c r="F740" s="10"/>
      <c r="I740" s="10"/>
      <c r="J740" s="10"/>
      <c r="K740" s="10"/>
    </row>
    <row r="741" spans="5:11" x14ac:dyDescent="0.25">
      <c r="E741" s="10"/>
      <c r="F741" s="10"/>
      <c r="I741" s="10"/>
      <c r="J741" s="10"/>
      <c r="K741" s="10"/>
    </row>
    <row r="742" spans="5:11" x14ac:dyDescent="0.25">
      <c r="E742" s="10"/>
      <c r="F742" s="10"/>
      <c r="I742" s="10"/>
      <c r="J742" s="10"/>
      <c r="K742" s="10"/>
    </row>
    <row r="743" spans="5:11" x14ac:dyDescent="0.25">
      <c r="E743" s="10"/>
      <c r="F743" s="10"/>
      <c r="I743" s="10"/>
      <c r="J743" s="10"/>
      <c r="K743" s="10"/>
    </row>
    <row r="744" spans="5:11" x14ac:dyDescent="0.25">
      <c r="E744" s="10"/>
      <c r="F744" s="10"/>
      <c r="I744" s="10"/>
      <c r="J744" s="10"/>
      <c r="K744" s="10"/>
    </row>
    <row r="745" spans="5:11" x14ac:dyDescent="0.25">
      <c r="E745" s="10"/>
      <c r="F745" s="10"/>
      <c r="I745" s="10"/>
      <c r="J745" s="10"/>
      <c r="K745" s="10"/>
    </row>
    <row r="746" spans="5:11" x14ac:dyDescent="0.25">
      <c r="E746" s="10"/>
      <c r="F746" s="10"/>
      <c r="I746" s="10"/>
      <c r="J746" s="10"/>
      <c r="K746" s="10"/>
    </row>
    <row r="747" spans="5:11" x14ac:dyDescent="0.25">
      <c r="E747" s="10"/>
      <c r="F747" s="10"/>
      <c r="I747" s="10"/>
      <c r="J747" s="10"/>
      <c r="K747" s="10"/>
    </row>
    <row r="748" spans="5:11" x14ac:dyDescent="0.25">
      <c r="E748" s="10"/>
      <c r="F748" s="10"/>
      <c r="I748" s="10"/>
      <c r="J748" s="10"/>
      <c r="K748" s="10"/>
    </row>
    <row r="749" spans="5:11" x14ac:dyDescent="0.25">
      <c r="E749" s="10"/>
      <c r="F749" s="10"/>
      <c r="I749" s="10"/>
      <c r="J749" s="10"/>
      <c r="K749" s="10"/>
    </row>
    <row r="750" spans="5:11" x14ac:dyDescent="0.25">
      <c r="E750" s="10"/>
      <c r="F750" s="10"/>
      <c r="I750" s="10"/>
      <c r="J750" s="10"/>
      <c r="K750" s="10"/>
    </row>
    <row r="751" spans="5:11" x14ac:dyDescent="0.25">
      <c r="E751" s="10"/>
      <c r="F751" s="10"/>
      <c r="I751" s="10"/>
      <c r="J751" s="10"/>
      <c r="K751" s="10"/>
    </row>
    <row r="752" spans="5:11" x14ac:dyDescent="0.25">
      <c r="E752" s="10"/>
      <c r="F752" s="10"/>
      <c r="I752" s="10"/>
      <c r="J752" s="10"/>
      <c r="K752" s="10"/>
    </row>
    <row r="753" spans="5:11" x14ac:dyDescent="0.25">
      <c r="E753" s="10"/>
      <c r="F753" s="10"/>
      <c r="I753" s="10"/>
      <c r="J753" s="10"/>
      <c r="K753" s="10"/>
    </row>
    <row r="754" spans="5:11" x14ac:dyDescent="0.25">
      <c r="E754" s="10"/>
      <c r="F754" s="10"/>
      <c r="I754" s="10"/>
      <c r="J754" s="10"/>
      <c r="K754" s="10"/>
    </row>
    <row r="755" spans="5:11" x14ac:dyDescent="0.25">
      <c r="E755" s="10"/>
      <c r="F755" s="10"/>
      <c r="I755" s="10"/>
      <c r="J755" s="10"/>
      <c r="K755" s="10"/>
    </row>
    <row r="756" spans="5:11" x14ac:dyDescent="0.25">
      <c r="E756" s="10"/>
      <c r="F756" s="10"/>
      <c r="I756" s="10"/>
      <c r="J756" s="10"/>
      <c r="K756" s="10"/>
    </row>
    <row r="757" spans="5:11" x14ac:dyDescent="0.25">
      <c r="E757" s="10"/>
      <c r="F757" s="10"/>
      <c r="I757" s="10"/>
      <c r="J757" s="10"/>
      <c r="K757" s="10"/>
    </row>
    <row r="758" spans="5:11" x14ac:dyDescent="0.25">
      <c r="E758" s="10"/>
      <c r="F758" s="10"/>
      <c r="I758" s="10"/>
      <c r="J758" s="10"/>
      <c r="K758" s="10"/>
    </row>
    <row r="759" spans="5:11" x14ac:dyDescent="0.25">
      <c r="E759" s="10"/>
      <c r="F759" s="10"/>
      <c r="I759" s="10"/>
      <c r="J759" s="10"/>
      <c r="K759" s="10"/>
    </row>
    <row r="760" spans="5:11" x14ac:dyDescent="0.25">
      <c r="E760" s="10"/>
      <c r="F760" s="10"/>
      <c r="I760" s="10"/>
      <c r="J760" s="10"/>
      <c r="K760" s="10"/>
    </row>
    <row r="761" spans="5:11" x14ac:dyDescent="0.25">
      <c r="E761" s="10"/>
      <c r="F761" s="10"/>
      <c r="I761" s="10"/>
      <c r="J761" s="10"/>
      <c r="K761" s="10"/>
    </row>
    <row r="762" spans="5:11" x14ac:dyDescent="0.25">
      <c r="E762" s="10"/>
      <c r="F762" s="10"/>
      <c r="I762" s="10"/>
      <c r="J762" s="10"/>
      <c r="K762" s="10"/>
    </row>
    <row r="763" spans="5:11" x14ac:dyDescent="0.25">
      <c r="E763" s="10"/>
      <c r="F763" s="10"/>
      <c r="I763" s="10"/>
      <c r="J763" s="10"/>
      <c r="K763" s="10"/>
    </row>
    <row r="764" spans="5:11" x14ac:dyDescent="0.25">
      <c r="E764" s="10"/>
      <c r="F764" s="10"/>
      <c r="I764" s="10"/>
      <c r="J764" s="10"/>
      <c r="K764" s="10"/>
    </row>
    <row r="765" spans="5:11" x14ac:dyDescent="0.25">
      <c r="E765" s="10"/>
      <c r="F765" s="10"/>
      <c r="I765" s="10"/>
      <c r="J765" s="10"/>
      <c r="K765" s="10"/>
    </row>
    <row r="766" spans="5:11" x14ac:dyDescent="0.25">
      <c r="E766" s="10"/>
      <c r="F766" s="10"/>
      <c r="I766" s="10"/>
      <c r="J766" s="10"/>
      <c r="K766" s="10"/>
    </row>
    <row r="767" spans="5:11" x14ac:dyDescent="0.25">
      <c r="E767" s="10"/>
      <c r="F767" s="10"/>
      <c r="I767" s="10"/>
      <c r="J767" s="10"/>
      <c r="K767" s="10"/>
    </row>
    <row r="768" spans="5:11" x14ac:dyDescent="0.25">
      <c r="E768" s="10"/>
      <c r="F768" s="10"/>
      <c r="I768" s="10"/>
      <c r="J768" s="10"/>
      <c r="K768" s="10"/>
    </row>
    <row r="769" spans="5:11" x14ac:dyDescent="0.25">
      <c r="E769" s="10"/>
      <c r="F769" s="10"/>
      <c r="I769" s="10"/>
      <c r="J769" s="10"/>
      <c r="K769" s="10"/>
    </row>
    <row r="770" spans="5:11" x14ac:dyDescent="0.25">
      <c r="E770" s="10"/>
      <c r="F770" s="10"/>
      <c r="I770" s="10"/>
      <c r="J770" s="10"/>
      <c r="K770" s="10"/>
    </row>
    <row r="771" spans="5:11" x14ac:dyDescent="0.25">
      <c r="E771" s="10"/>
      <c r="F771" s="10"/>
      <c r="I771" s="10"/>
      <c r="J771" s="10"/>
      <c r="K771" s="10"/>
    </row>
    <row r="772" spans="5:11" x14ac:dyDescent="0.25">
      <c r="E772" s="10"/>
      <c r="F772" s="10"/>
      <c r="I772" s="10"/>
      <c r="J772" s="10"/>
      <c r="K772" s="10"/>
    </row>
    <row r="773" spans="5:11" x14ac:dyDescent="0.25">
      <c r="E773" s="10"/>
      <c r="F773" s="10"/>
      <c r="I773" s="10"/>
      <c r="J773" s="10"/>
      <c r="K773" s="10"/>
    </row>
    <row r="774" spans="5:11" x14ac:dyDescent="0.25">
      <c r="E774" s="10"/>
      <c r="F774" s="10"/>
      <c r="I774" s="10"/>
      <c r="J774" s="10"/>
      <c r="K774" s="10"/>
    </row>
    <row r="775" spans="5:11" x14ac:dyDescent="0.25">
      <c r="E775" s="10"/>
      <c r="F775" s="10"/>
      <c r="I775" s="10"/>
      <c r="J775" s="10"/>
      <c r="K775" s="10"/>
    </row>
    <row r="776" spans="5:11" x14ac:dyDescent="0.25">
      <c r="E776" s="10"/>
      <c r="F776" s="10"/>
      <c r="I776" s="10"/>
      <c r="J776" s="10"/>
      <c r="K776" s="10"/>
    </row>
    <row r="777" spans="5:11" x14ac:dyDescent="0.25">
      <c r="E777" s="10"/>
      <c r="F777" s="10"/>
      <c r="I777" s="10"/>
      <c r="J777" s="10"/>
      <c r="K777" s="10"/>
    </row>
    <row r="778" spans="5:11" x14ac:dyDescent="0.25">
      <c r="E778" s="10"/>
      <c r="F778" s="10"/>
      <c r="I778" s="10"/>
      <c r="J778" s="10"/>
      <c r="K778" s="10"/>
    </row>
    <row r="779" spans="5:11" x14ac:dyDescent="0.25">
      <c r="E779" s="10"/>
      <c r="F779" s="10"/>
      <c r="I779" s="10"/>
      <c r="J779" s="10"/>
      <c r="K779" s="10"/>
    </row>
    <row r="780" spans="5:11" x14ac:dyDescent="0.25">
      <c r="E780" s="10"/>
      <c r="F780" s="10"/>
      <c r="I780" s="10"/>
      <c r="J780" s="10"/>
      <c r="K780" s="10"/>
    </row>
    <row r="781" spans="5:11" x14ac:dyDescent="0.25">
      <c r="E781" s="10"/>
      <c r="F781" s="10"/>
      <c r="I781" s="10"/>
      <c r="J781" s="10"/>
      <c r="K781" s="10"/>
    </row>
    <row r="782" spans="5:11" x14ac:dyDescent="0.25">
      <c r="E782" s="10"/>
      <c r="F782" s="10"/>
      <c r="I782" s="10"/>
      <c r="J782" s="10"/>
      <c r="K782" s="10"/>
    </row>
    <row r="783" spans="5:11" x14ac:dyDescent="0.25">
      <c r="E783" s="10"/>
      <c r="F783" s="10"/>
      <c r="I783" s="10"/>
      <c r="J783" s="10"/>
      <c r="K783" s="10"/>
    </row>
    <row r="784" spans="5:11" x14ac:dyDescent="0.25">
      <c r="E784" s="10"/>
      <c r="F784" s="10"/>
      <c r="I784" s="10"/>
      <c r="J784" s="10"/>
      <c r="K784" s="10"/>
    </row>
    <row r="785" spans="5:11" x14ac:dyDescent="0.25">
      <c r="E785" s="10"/>
      <c r="F785" s="10"/>
      <c r="I785" s="10"/>
      <c r="J785" s="10"/>
      <c r="K785" s="10"/>
    </row>
    <row r="786" spans="5:11" x14ac:dyDescent="0.25">
      <c r="E786" s="10"/>
      <c r="F786" s="10"/>
      <c r="I786" s="10"/>
      <c r="J786" s="10"/>
      <c r="K786" s="10"/>
    </row>
    <row r="787" spans="5:11" x14ac:dyDescent="0.25">
      <c r="E787" s="10"/>
      <c r="F787" s="10"/>
      <c r="I787" s="10"/>
      <c r="J787" s="10"/>
      <c r="K787" s="10"/>
    </row>
    <row r="788" spans="5:11" x14ac:dyDescent="0.25">
      <c r="E788" s="10"/>
      <c r="F788" s="10"/>
      <c r="I788" s="10"/>
      <c r="J788" s="10"/>
      <c r="K788" s="10"/>
    </row>
    <row r="789" spans="5:11" x14ac:dyDescent="0.25">
      <c r="E789" s="10"/>
      <c r="F789" s="10"/>
      <c r="I789" s="10"/>
      <c r="J789" s="10"/>
      <c r="K789" s="10"/>
    </row>
    <row r="790" spans="5:11" x14ac:dyDescent="0.25">
      <c r="E790" s="10"/>
      <c r="F790" s="10"/>
      <c r="I790" s="10"/>
      <c r="J790" s="10"/>
      <c r="K790" s="10"/>
    </row>
    <row r="791" spans="5:11" x14ac:dyDescent="0.25">
      <c r="E791" s="10"/>
      <c r="F791" s="10"/>
      <c r="I791" s="10"/>
      <c r="J791" s="10"/>
      <c r="K791" s="10"/>
    </row>
    <row r="792" spans="5:11" x14ac:dyDescent="0.25">
      <c r="E792" s="10"/>
      <c r="F792" s="10"/>
      <c r="I792" s="10"/>
      <c r="J792" s="10"/>
      <c r="K792" s="10"/>
    </row>
    <row r="793" spans="5:11" x14ac:dyDescent="0.25">
      <c r="E793" s="10"/>
      <c r="F793" s="10"/>
      <c r="I793" s="10"/>
      <c r="J793" s="10"/>
      <c r="K793" s="10"/>
    </row>
    <row r="794" spans="5:11" x14ac:dyDescent="0.25">
      <c r="E794" s="10"/>
      <c r="F794" s="10"/>
      <c r="I794" s="10"/>
      <c r="J794" s="10"/>
      <c r="K794" s="10"/>
    </row>
    <row r="795" spans="5:11" x14ac:dyDescent="0.25">
      <c r="E795" s="10"/>
      <c r="F795" s="10"/>
      <c r="I795" s="10"/>
      <c r="J795" s="10"/>
      <c r="K795" s="10"/>
    </row>
    <row r="796" spans="5:11" x14ac:dyDescent="0.25">
      <c r="E796" s="10"/>
      <c r="F796" s="10"/>
      <c r="I796" s="10"/>
      <c r="J796" s="10"/>
      <c r="K796" s="10"/>
    </row>
  </sheetData>
  <mergeCells count="1">
    <mergeCell ref="G1:H1"/>
  </mergeCells>
  <conditionalFormatting sqref="E3:E103">
    <cfRule type="expression" dxfId="4" priority="2">
      <formula>L3&gt;3</formula>
    </cfRule>
  </conditionalFormatting>
  <conditionalFormatting sqref="F3:F103">
    <cfRule type="expression" dxfId="3" priority="1">
      <formula>L3&gt;5</formula>
    </cfRule>
  </conditionalFormatting>
  <conditionalFormatting sqref="L3:L103">
    <cfRule type="cellIs" dxfId="2" priority="3" operator="between">
      <formula>7</formula>
      <formula>11</formula>
    </cfRule>
    <cfRule type="cellIs" dxfId="1" priority="4" operator="equal">
      <formula>6</formula>
    </cfRule>
    <cfRule type="cellIs" dxfId="0" priority="5" operator="between">
      <formula>4</formula>
      <formula>5</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WK2 B9 5.29.25</vt:lpstr>
      <vt:lpstr>HDCPs</vt:lpstr>
      <vt:lpstr>'WK2 B9 5.29.25'!Print_Area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2025-05-31T15:58:24Z</cp:lastPrinted>
  <dcterms:created xsi:type="dcterms:W3CDTF">2025-05-31T15:38:54Z</dcterms:created>
  <dcterms:modified xsi:type="dcterms:W3CDTF">2025-05-31T15:58:55Z</dcterms:modified>
</cp:coreProperties>
</file>