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BAE1BA7A-2B28-46EA-9D5D-25CEEFF8E79F}" xr6:coauthVersionLast="47" xr6:coauthVersionMax="47" xr10:uidLastSave="{00000000-0000-0000-0000-000000000000}"/>
  <bookViews>
    <workbookView xWindow="-120" yWindow="-120" windowWidth="29040" windowHeight="15720" xr2:uid="{FC732FF3-F709-4D9D-AE7A-AFBBD4AE9483}"/>
  </bookViews>
  <sheets>
    <sheet name="WK 3 F9 6.5.25" sheetId="1" r:id="rId1"/>
    <sheet name="HDCPs" sheetId="2" r:id="rId2"/>
  </sheets>
  <externalReferences>
    <externalReference r:id="rId3"/>
  </externalReferences>
  <definedNames>
    <definedName name="_xlnm.Print_Area" localSheetId="0">'WK 3 F9 6.5.25'!$A$1:$L$147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6" i="1" l="1"/>
  <c r="H76" i="1"/>
  <c r="G76" i="1"/>
  <c r="E76" i="1"/>
  <c r="D76" i="1"/>
  <c r="C76" i="1"/>
  <c r="I75" i="1"/>
  <c r="H75" i="1"/>
  <c r="G75" i="1"/>
  <c r="E75" i="1"/>
  <c r="D75" i="1"/>
  <c r="C75" i="1"/>
  <c r="I74" i="1"/>
  <c r="H74" i="1"/>
  <c r="G74" i="1"/>
  <c r="E74" i="1"/>
  <c r="D74" i="1"/>
  <c r="C74" i="1"/>
  <c r="I73" i="1"/>
  <c r="H73" i="1"/>
  <c r="G73" i="1"/>
  <c r="E73" i="1"/>
  <c r="D73" i="1"/>
  <c r="C73" i="1"/>
  <c r="I72" i="1"/>
  <c r="H72" i="1"/>
  <c r="G72" i="1"/>
  <c r="E72" i="1"/>
  <c r="D72" i="1"/>
  <c r="C72" i="1"/>
  <c r="I71" i="1"/>
  <c r="H71" i="1"/>
  <c r="G71" i="1"/>
  <c r="E71" i="1"/>
  <c r="D71" i="1"/>
  <c r="C71" i="1"/>
  <c r="I70" i="1"/>
  <c r="H70" i="1"/>
  <c r="G70" i="1"/>
  <c r="E70" i="1"/>
  <c r="D70" i="1"/>
  <c r="C70" i="1"/>
  <c r="I69" i="1"/>
  <c r="H69" i="1"/>
  <c r="G69" i="1"/>
  <c r="E69" i="1"/>
  <c r="D69" i="1"/>
  <c r="C69" i="1"/>
  <c r="I68" i="1"/>
  <c r="H68" i="1"/>
  <c r="G68" i="1"/>
  <c r="E68" i="1"/>
  <c r="D68" i="1"/>
  <c r="C68" i="1"/>
  <c r="I67" i="1"/>
  <c r="I78" i="1" s="1"/>
  <c r="I79" i="1" s="1"/>
  <c r="H67" i="1"/>
  <c r="H78" i="1" s="1"/>
  <c r="G67" i="1"/>
  <c r="E67" i="1"/>
  <c r="E78" i="1" s="1"/>
  <c r="E79" i="1" s="1"/>
  <c r="D67" i="1"/>
  <c r="D78" i="1" s="1"/>
  <c r="C67" i="1"/>
  <c r="I61" i="1"/>
  <c r="H61" i="1"/>
  <c r="G61" i="1"/>
  <c r="I60" i="1"/>
  <c r="H60" i="1"/>
  <c r="G60" i="1"/>
  <c r="E60" i="1"/>
  <c r="D60" i="1"/>
  <c r="C60" i="1"/>
  <c r="I59" i="1"/>
  <c r="H59" i="1"/>
  <c r="G59" i="1"/>
  <c r="E59" i="1"/>
  <c r="D59" i="1"/>
  <c r="C59" i="1"/>
  <c r="I58" i="1"/>
  <c r="H58" i="1"/>
  <c r="G58" i="1"/>
  <c r="E58" i="1"/>
  <c r="D58" i="1"/>
  <c r="C58" i="1"/>
  <c r="I57" i="1"/>
  <c r="H57" i="1"/>
  <c r="G57" i="1"/>
  <c r="E57" i="1"/>
  <c r="D57" i="1"/>
  <c r="C57" i="1"/>
  <c r="I56" i="1"/>
  <c r="H56" i="1"/>
  <c r="G56" i="1"/>
  <c r="E56" i="1"/>
  <c r="D56" i="1"/>
  <c r="C56" i="1"/>
  <c r="I55" i="1"/>
  <c r="H55" i="1"/>
  <c r="G55" i="1"/>
  <c r="E55" i="1"/>
  <c r="D55" i="1"/>
  <c r="C55" i="1"/>
  <c r="I54" i="1"/>
  <c r="H54" i="1"/>
  <c r="G54" i="1"/>
  <c r="E54" i="1"/>
  <c r="D54" i="1"/>
  <c r="C54" i="1"/>
  <c r="I53" i="1"/>
  <c r="H53" i="1"/>
  <c r="G53" i="1"/>
  <c r="E53" i="1"/>
  <c r="D53" i="1"/>
  <c r="C53" i="1"/>
  <c r="I52" i="1"/>
  <c r="H52" i="1"/>
  <c r="G52" i="1"/>
  <c r="E52" i="1"/>
  <c r="D52" i="1"/>
  <c r="D62" i="1" s="1"/>
  <c r="C52" i="1"/>
  <c r="I51" i="1"/>
  <c r="I62" i="1" s="1"/>
  <c r="I63" i="1" s="1"/>
  <c r="H51" i="1"/>
  <c r="H62" i="1" s="1"/>
  <c r="G51" i="1"/>
  <c r="E51" i="1"/>
  <c r="E62" i="1" s="1"/>
  <c r="E63" i="1" s="1"/>
  <c r="D51" i="1"/>
  <c r="C51" i="1"/>
  <c r="E45" i="1"/>
  <c r="D45" i="1"/>
  <c r="C45" i="1"/>
  <c r="I44" i="1"/>
  <c r="H44" i="1"/>
  <c r="G44" i="1"/>
  <c r="E44" i="1"/>
  <c r="D44" i="1"/>
  <c r="C44" i="1"/>
  <c r="I43" i="1"/>
  <c r="H43" i="1"/>
  <c r="G43" i="1"/>
  <c r="E43" i="1"/>
  <c r="D43" i="1"/>
  <c r="C43" i="1"/>
  <c r="I42" i="1"/>
  <c r="H42" i="1"/>
  <c r="G42" i="1"/>
  <c r="E42" i="1"/>
  <c r="D42" i="1"/>
  <c r="C42" i="1"/>
  <c r="I41" i="1"/>
  <c r="H41" i="1"/>
  <c r="G41" i="1"/>
  <c r="E41" i="1"/>
  <c r="D41" i="1"/>
  <c r="C41" i="1"/>
  <c r="I40" i="1"/>
  <c r="H40" i="1"/>
  <c r="G40" i="1"/>
  <c r="E40" i="1"/>
  <c r="D40" i="1"/>
  <c r="C40" i="1"/>
  <c r="I39" i="1"/>
  <c r="H39" i="1"/>
  <c r="G39" i="1"/>
  <c r="E39" i="1"/>
  <c r="D39" i="1"/>
  <c r="C39" i="1"/>
  <c r="I38" i="1"/>
  <c r="H38" i="1"/>
  <c r="G38" i="1"/>
  <c r="E38" i="1"/>
  <c r="D38" i="1"/>
  <c r="C38" i="1"/>
  <c r="I37" i="1"/>
  <c r="H37" i="1"/>
  <c r="G37" i="1"/>
  <c r="E37" i="1"/>
  <c r="D37" i="1"/>
  <c r="C37" i="1"/>
  <c r="I36" i="1"/>
  <c r="I46" i="1" s="1"/>
  <c r="I47" i="1" s="1"/>
  <c r="H36" i="1"/>
  <c r="H46" i="1" s="1"/>
  <c r="G36" i="1"/>
  <c r="E36" i="1"/>
  <c r="E46" i="1" s="1"/>
  <c r="E47" i="1" s="1"/>
  <c r="D36" i="1"/>
  <c r="D46" i="1" s="1"/>
  <c r="C36" i="1"/>
  <c r="I30" i="1"/>
  <c r="H30" i="1"/>
  <c r="G30" i="1"/>
  <c r="I29" i="1"/>
  <c r="H29" i="1"/>
  <c r="G29" i="1"/>
  <c r="E29" i="1"/>
  <c r="D29" i="1"/>
  <c r="C29" i="1"/>
  <c r="I28" i="1"/>
  <c r="H28" i="1"/>
  <c r="G28" i="1"/>
  <c r="E28" i="1"/>
  <c r="D28" i="1"/>
  <c r="C28" i="1"/>
  <c r="I27" i="1"/>
  <c r="H27" i="1"/>
  <c r="G27" i="1"/>
  <c r="E27" i="1"/>
  <c r="D27" i="1"/>
  <c r="C27" i="1"/>
  <c r="I26" i="1"/>
  <c r="H26" i="1"/>
  <c r="G26" i="1"/>
  <c r="E26" i="1"/>
  <c r="D26" i="1"/>
  <c r="C26" i="1"/>
  <c r="I25" i="1"/>
  <c r="H25" i="1"/>
  <c r="G25" i="1"/>
  <c r="E25" i="1"/>
  <c r="D25" i="1"/>
  <c r="C25" i="1"/>
  <c r="I24" i="1"/>
  <c r="H24" i="1"/>
  <c r="G24" i="1"/>
  <c r="E24" i="1"/>
  <c r="D24" i="1"/>
  <c r="C24" i="1"/>
  <c r="I23" i="1"/>
  <c r="H23" i="1"/>
  <c r="G23" i="1"/>
  <c r="E23" i="1"/>
  <c r="D23" i="1"/>
  <c r="C23" i="1"/>
  <c r="I22" i="1"/>
  <c r="H22" i="1"/>
  <c r="G22" i="1"/>
  <c r="E22" i="1"/>
  <c r="D22" i="1"/>
  <c r="C22" i="1"/>
  <c r="I21" i="1"/>
  <c r="H21" i="1"/>
  <c r="G21" i="1"/>
  <c r="E21" i="1"/>
  <c r="D21" i="1"/>
  <c r="C21" i="1"/>
  <c r="I20" i="1"/>
  <c r="I31" i="1" s="1"/>
  <c r="I32" i="1" s="1"/>
  <c r="H20" i="1"/>
  <c r="H31" i="1" s="1"/>
  <c r="G20" i="1"/>
  <c r="E20" i="1"/>
  <c r="E31" i="1" s="1"/>
  <c r="E32" i="1" s="1"/>
  <c r="D20" i="1"/>
  <c r="D31" i="1" s="1"/>
  <c r="C20" i="1"/>
  <c r="E15" i="1"/>
  <c r="E16" i="1" s="1"/>
  <c r="I14" i="1"/>
  <c r="H14" i="1"/>
  <c r="G14" i="1"/>
  <c r="E14" i="1"/>
  <c r="D14" i="1"/>
  <c r="C14" i="1"/>
  <c r="I13" i="1"/>
  <c r="H13" i="1"/>
  <c r="G13" i="1"/>
  <c r="E13" i="1"/>
  <c r="D13" i="1"/>
  <c r="C13" i="1"/>
  <c r="I12" i="1"/>
  <c r="H12" i="1"/>
  <c r="G12" i="1"/>
  <c r="E12" i="1"/>
  <c r="D12" i="1"/>
  <c r="C12" i="1"/>
  <c r="I11" i="1"/>
  <c r="H11" i="1"/>
  <c r="G11" i="1"/>
  <c r="E11" i="1"/>
  <c r="D11" i="1"/>
  <c r="C11" i="1"/>
  <c r="I10" i="1"/>
  <c r="H10" i="1"/>
  <c r="G10" i="1"/>
  <c r="E10" i="1"/>
  <c r="D10" i="1"/>
  <c r="C10" i="1"/>
  <c r="I9" i="1"/>
  <c r="H9" i="1"/>
  <c r="G9" i="1"/>
  <c r="E9" i="1"/>
  <c r="D9" i="1"/>
  <c r="C9" i="1"/>
  <c r="I8" i="1"/>
  <c r="H8" i="1"/>
  <c r="G8" i="1"/>
  <c r="E8" i="1"/>
  <c r="D8" i="1"/>
  <c r="C8" i="1"/>
  <c r="I7" i="1"/>
  <c r="H7" i="1"/>
  <c r="G7" i="1"/>
  <c r="E7" i="1"/>
  <c r="D7" i="1"/>
  <c r="C7" i="1"/>
  <c r="I6" i="1"/>
  <c r="H6" i="1"/>
  <c r="H15" i="1" s="1"/>
  <c r="G6" i="1"/>
  <c r="E6" i="1"/>
  <c r="D6" i="1"/>
  <c r="C6" i="1"/>
  <c r="I5" i="1"/>
  <c r="I15" i="1" s="1"/>
  <c r="I16" i="1" s="1"/>
  <c r="H5" i="1"/>
  <c r="G5" i="1"/>
  <c r="E5" i="1"/>
  <c r="D5" i="1"/>
  <c r="D15" i="1" s="1"/>
  <c r="C5" i="1"/>
  <c r="J97" i="2"/>
  <c r="E97" i="2" s="1"/>
  <c r="F97" i="2" s="1"/>
  <c r="D97" i="2"/>
  <c r="C97" i="2"/>
  <c r="B97" i="2"/>
  <c r="J93" i="2"/>
  <c r="E93" i="2" s="1"/>
  <c r="F93" i="2" s="1"/>
  <c r="D93" i="2"/>
  <c r="C93" i="2"/>
  <c r="B93" i="2"/>
  <c r="J91" i="2"/>
  <c r="E91" i="2" s="1"/>
  <c r="F91" i="2" s="1"/>
  <c r="D91" i="2"/>
  <c r="C91" i="2"/>
  <c r="B91" i="2"/>
  <c r="J90" i="2"/>
  <c r="E90" i="2" s="1"/>
  <c r="F90" i="2" s="1"/>
  <c r="D90" i="2"/>
  <c r="C90" i="2"/>
  <c r="B90" i="2"/>
  <c r="L87" i="2"/>
  <c r="J87" i="2"/>
  <c r="E87" i="2" s="1"/>
  <c r="F87" i="2" s="1"/>
  <c r="D87" i="2"/>
  <c r="C87" i="2"/>
  <c r="B87" i="2"/>
  <c r="J85" i="2"/>
  <c r="E85" i="2" s="1"/>
  <c r="F85" i="2" s="1"/>
  <c r="D85" i="2"/>
  <c r="C85" i="2"/>
  <c r="B85" i="2"/>
  <c r="J84" i="2"/>
  <c r="E84" i="2" s="1"/>
  <c r="F84" i="2" s="1"/>
  <c r="N84" i="2"/>
  <c r="D84" i="2"/>
  <c r="C84" i="2"/>
  <c r="B84" i="2"/>
  <c r="J80" i="2"/>
  <c r="E80" i="2" s="1"/>
  <c r="F80" i="2" s="1"/>
  <c r="D80" i="2"/>
  <c r="C80" i="2"/>
  <c r="B80" i="2"/>
  <c r="J79" i="2"/>
  <c r="E79" i="2" s="1"/>
  <c r="F79" i="2" s="1"/>
  <c r="D79" i="2"/>
  <c r="C79" i="2"/>
  <c r="B79" i="2"/>
  <c r="J78" i="2"/>
  <c r="E78" i="2" s="1"/>
  <c r="F78" i="2" s="1"/>
  <c r="K78" i="2" s="1"/>
  <c r="D78" i="2"/>
  <c r="C78" i="2"/>
  <c r="B78" i="2"/>
  <c r="J76" i="2"/>
  <c r="E76" i="2" s="1"/>
  <c r="F76" i="2" s="1"/>
  <c r="D76" i="2"/>
  <c r="C76" i="2"/>
  <c r="B76" i="2"/>
  <c r="J73" i="2"/>
  <c r="E73" i="2" s="1"/>
  <c r="F73" i="2" s="1"/>
  <c r="D73" i="2"/>
  <c r="C73" i="2"/>
  <c r="B73" i="2"/>
  <c r="J69" i="2"/>
  <c r="E69" i="2" s="1"/>
  <c r="F69" i="2" s="1"/>
  <c r="L69" i="2" s="1"/>
  <c r="D69" i="2"/>
  <c r="C69" i="2"/>
  <c r="B69" i="2"/>
  <c r="J68" i="2"/>
  <c r="E68" i="2" s="1"/>
  <c r="F68" i="2" s="1"/>
  <c r="D68" i="2"/>
  <c r="C68" i="2"/>
  <c r="B68" i="2"/>
  <c r="J66" i="2"/>
  <c r="E66" i="2" s="1"/>
  <c r="F66" i="2" s="1"/>
  <c r="D66" i="2"/>
  <c r="C66" i="2"/>
  <c r="B66" i="2"/>
  <c r="J65" i="2"/>
  <c r="E65" i="2" s="1"/>
  <c r="F65" i="2" s="1"/>
  <c r="D65" i="2"/>
  <c r="C65" i="2"/>
  <c r="B65" i="2"/>
  <c r="J63" i="2"/>
  <c r="E63" i="2" s="1"/>
  <c r="F63" i="2" s="1"/>
  <c r="N63" i="2"/>
  <c r="D63" i="2"/>
  <c r="C63" i="2"/>
  <c r="B63" i="2"/>
  <c r="J59" i="2"/>
  <c r="E59" i="2" s="1"/>
  <c r="F59" i="2" s="1"/>
  <c r="M59" i="2" s="1"/>
  <c r="D59" i="2"/>
  <c r="C59" i="2"/>
  <c r="B59" i="2"/>
  <c r="J58" i="2"/>
  <c r="E58" i="2" s="1"/>
  <c r="F58" i="2" s="1"/>
  <c r="D58" i="2"/>
  <c r="C58" i="2"/>
  <c r="B58" i="2"/>
  <c r="J57" i="2"/>
  <c r="E57" i="2" s="1"/>
  <c r="F57" i="2" s="1"/>
  <c r="D57" i="2"/>
  <c r="C57" i="2"/>
  <c r="B57" i="2"/>
  <c r="J55" i="2"/>
  <c r="E55" i="2" s="1"/>
  <c r="F55" i="2" s="1"/>
  <c r="D55" i="2"/>
  <c r="C55" i="2"/>
  <c r="B55" i="2"/>
  <c r="J53" i="2"/>
  <c r="E53" i="2" s="1"/>
  <c r="F53" i="2" s="1"/>
  <c r="D53" i="2"/>
  <c r="C53" i="2"/>
  <c r="B53" i="2"/>
  <c r="N52" i="2"/>
  <c r="J52" i="2"/>
  <c r="E52" i="2" s="1"/>
  <c r="F52" i="2"/>
  <c r="K52" i="2" s="1"/>
  <c r="D52" i="2"/>
  <c r="C52" i="2"/>
  <c r="B52" i="2"/>
  <c r="J51" i="2"/>
  <c r="E51" i="2" s="1"/>
  <c r="F51" i="2" s="1"/>
  <c r="D51" i="2"/>
  <c r="C51" i="2"/>
  <c r="B51" i="2"/>
  <c r="N47" i="2"/>
  <c r="J47" i="2"/>
  <c r="E47" i="2" s="1"/>
  <c r="F47" i="2" s="1"/>
  <c r="D47" i="2"/>
  <c r="C47" i="2"/>
  <c r="B47" i="2"/>
  <c r="J46" i="2"/>
  <c r="E46" i="2" s="1"/>
  <c r="F46" i="2" s="1"/>
  <c r="D46" i="2"/>
  <c r="C46" i="2"/>
  <c r="B46" i="2"/>
  <c r="J40" i="2"/>
  <c r="E40" i="2" s="1"/>
  <c r="F40" i="2" s="1"/>
  <c r="N40" i="2"/>
  <c r="D40" i="2"/>
  <c r="C40" i="2"/>
  <c r="B40" i="2"/>
  <c r="J39" i="2"/>
  <c r="E39" i="2" s="1"/>
  <c r="F39" i="2" s="1"/>
  <c r="M39" i="2" s="1"/>
  <c r="D39" i="2"/>
  <c r="C39" i="2"/>
  <c r="B39" i="2"/>
  <c r="J38" i="2"/>
  <c r="E38" i="2" s="1"/>
  <c r="F38" i="2" s="1"/>
  <c r="K38" i="2" s="1"/>
  <c r="D38" i="2"/>
  <c r="C38" i="2"/>
  <c r="B38" i="2"/>
  <c r="J37" i="2"/>
  <c r="E37" i="2" s="1"/>
  <c r="F37" i="2" s="1"/>
  <c r="D37" i="2"/>
  <c r="C37" i="2"/>
  <c r="B37" i="2"/>
  <c r="J36" i="2"/>
  <c r="E36" i="2" s="1"/>
  <c r="F36" i="2" s="1"/>
  <c r="D36" i="2"/>
  <c r="C36" i="2"/>
  <c r="B36" i="2"/>
  <c r="J35" i="2"/>
  <c r="E35" i="2" s="1"/>
  <c r="F35" i="2" s="1"/>
  <c r="D35" i="2"/>
  <c r="C35" i="2"/>
  <c r="B35" i="2"/>
  <c r="J32" i="2"/>
  <c r="E32" i="2" s="1"/>
  <c r="F32" i="2" s="1"/>
  <c r="D32" i="2"/>
  <c r="C32" i="2"/>
  <c r="B32" i="2"/>
  <c r="J29" i="2"/>
  <c r="E29" i="2" s="1"/>
  <c r="F29" i="2" s="1"/>
  <c r="D29" i="2"/>
  <c r="C29" i="2"/>
  <c r="B29" i="2"/>
  <c r="J27" i="2"/>
  <c r="E27" i="2" s="1"/>
  <c r="F27" i="2" s="1"/>
  <c r="D27" i="2"/>
  <c r="C27" i="2"/>
  <c r="B27" i="2"/>
  <c r="J23" i="2"/>
  <c r="E23" i="2"/>
  <c r="F23" i="2" s="1"/>
  <c r="K23" i="2" s="1"/>
  <c r="D23" i="2"/>
  <c r="C23" i="2"/>
  <c r="B23" i="2"/>
  <c r="J22" i="2"/>
  <c r="E22" i="2" s="1"/>
  <c r="F22" i="2" s="1"/>
  <c r="K22" i="2" s="1"/>
  <c r="D22" i="2"/>
  <c r="C22" i="2"/>
  <c r="B22" i="2"/>
  <c r="J21" i="2"/>
  <c r="E21" i="2" s="1"/>
  <c r="F21" i="2" s="1"/>
  <c r="D21" i="2"/>
  <c r="C21" i="2"/>
  <c r="B21" i="2"/>
  <c r="N19" i="2"/>
  <c r="J19" i="2"/>
  <c r="E19" i="2" s="1"/>
  <c r="F19" i="2" s="1"/>
  <c r="D19" i="2"/>
  <c r="C19" i="2"/>
  <c r="B19" i="2"/>
  <c r="J18" i="2"/>
  <c r="E18" i="2" s="1"/>
  <c r="F18" i="2" s="1"/>
  <c r="D18" i="2"/>
  <c r="C18" i="2"/>
  <c r="B18" i="2"/>
  <c r="J17" i="2"/>
  <c r="E17" i="2" s="1"/>
  <c r="F17" i="2" s="1"/>
  <c r="D17" i="2"/>
  <c r="C17" i="2"/>
  <c r="B17" i="2"/>
  <c r="J15" i="2"/>
  <c r="E15" i="2" s="1"/>
  <c r="F15" i="2" s="1"/>
  <c r="D15" i="2"/>
  <c r="C15" i="2"/>
  <c r="B15" i="2"/>
  <c r="J14" i="2"/>
  <c r="E14" i="2" s="1"/>
  <c r="F14" i="2" s="1"/>
  <c r="D14" i="2"/>
  <c r="C14" i="2"/>
  <c r="B14" i="2"/>
  <c r="J12" i="2"/>
  <c r="E12" i="2" s="1"/>
  <c r="F12" i="2" s="1"/>
  <c r="M12" i="2" s="1"/>
  <c r="D12" i="2"/>
  <c r="C12" i="2"/>
  <c r="B12" i="2"/>
  <c r="J8" i="2"/>
  <c r="E8" i="2" s="1"/>
  <c r="F8" i="2" s="1"/>
  <c r="D8" i="2"/>
  <c r="C8" i="2"/>
  <c r="B8" i="2"/>
  <c r="J4" i="2"/>
  <c r="E4" i="2" s="1"/>
  <c r="F4" i="2" s="1"/>
  <c r="D4" i="2"/>
  <c r="C4" i="2"/>
  <c r="B4" i="2"/>
  <c r="J103" i="2"/>
  <c r="E103" i="2"/>
  <c r="F103" i="2" s="1"/>
  <c r="D103" i="2"/>
  <c r="C103" i="2"/>
  <c r="B103" i="2"/>
  <c r="J101" i="2"/>
  <c r="E101" i="2" s="1"/>
  <c r="F101" i="2" s="1"/>
  <c r="D101" i="2"/>
  <c r="C101" i="2"/>
  <c r="B101" i="2"/>
  <c r="J99" i="2"/>
  <c r="E99" i="2" s="1"/>
  <c r="F99" i="2" s="1"/>
  <c r="P99" i="2"/>
  <c r="D99" i="2"/>
  <c r="C99" i="2"/>
  <c r="B99" i="2"/>
  <c r="J98" i="2"/>
  <c r="E98" i="2" s="1"/>
  <c r="F98" i="2" s="1"/>
  <c r="D98" i="2"/>
  <c r="C98" i="2"/>
  <c r="B98" i="2"/>
  <c r="J94" i="2"/>
  <c r="E94" i="2" s="1"/>
  <c r="F94" i="2" s="1"/>
  <c r="D94" i="2"/>
  <c r="C94" i="2"/>
  <c r="B94" i="2"/>
  <c r="K88" i="2"/>
  <c r="J88" i="2"/>
  <c r="E88" i="2" s="1"/>
  <c r="F88" i="2" s="1"/>
  <c r="D88" i="2"/>
  <c r="C88" i="2"/>
  <c r="B88" i="2"/>
  <c r="J86" i="2"/>
  <c r="E86" i="2" s="1"/>
  <c r="F86" i="2" s="1"/>
  <c r="N86" i="2"/>
  <c r="P86" i="2"/>
  <c r="D86" i="2"/>
  <c r="C86" i="2"/>
  <c r="B86" i="2"/>
  <c r="N83" i="2"/>
  <c r="J83" i="2"/>
  <c r="E83" i="2" s="1"/>
  <c r="F83" i="2" s="1"/>
  <c r="D83" i="2"/>
  <c r="C83" i="2"/>
  <c r="B83" i="2"/>
  <c r="J82" i="2"/>
  <c r="E82" i="2" s="1"/>
  <c r="F82" i="2" s="1"/>
  <c r="K82" i="2" s="1"/>
  <c r="D82" i="2"/>
  <c r="C82" i="2"/>
  <c r="B82" i="2"/>
  <c r="J81" i="2"/>
  <c r="E81" i="2" s="1"/>
  <c r="F81" i="2" s="1"/>
  <c r="D81" i="2"/>
  <c r="C81" i="2"/>
  <c r="B81" i="2"/>
  <c r="J75" i="2"/>
  <c r="E75" i="2" s="1"/>
  <c r="F75" i="2" s="1"/>
  <c r="D75" i="2"/>
  <c r="C75" i="2"/>
  <c r="B75" i="2"/>
  <c r="J70" i="2"/>
  <c r="E70" i="2" s="1"/>
  <c r="F70" i="2" s="1"/>
  <c r="D70" i="2"/>
  <c r="C70" i="2"/>
  <c r="B70" i="2"/>
  <c r="J64" i="2"/>
  <c r="E64" i="2" s="1"/>
  <c r="F64" i="2" s="1"/>
  <c r="N64" i="2"/>
  <c r="D64" i="2"/>
  <c r="C64" i="2"/>
  <c r="B64" i="2"/>
  <c r="J54" i="2"/>
  <c r="E54" i="2" s="1"/>
  <c r="F54" i="2" s="1"/>
  <c r="D54" i="2"/>
  <c r="C54" i="2"/>
  <c r="B54" i="2"/>
  <c r="J43" i="2"/>
  <c r="E43" i="2" s="1"/>
  <c r="F43" i="2" s="1"/>
  <c r="D43" i="2"/>
  <c r="C43" i="2"/>
  <c r="B43" i="2"/>
  <c r="N42" i="2"/>
  <c r="J42" i="2"/>
  <c r="E42" i="2"/>
  <c r="F42" i="2" s="1"/>
  <c r="D42" i="2"/>
  <c r="C42" i="2"/>
  <c r="B42" i="2"/>
  <c r="K34" i="2"/>
  <c r="J34" i="2"/>
  <c r="E34" i="2" s="1"/>
  <c r="F34" i="2" s="1"/>
  <c r="D34" i="2"/>
  <c r="C34" i="2"/>
  <c r="B34" i="2"/>
  <c r="J31" i="2"/>
  <c r="E31" i="2" s="1"/>
  <c r="F31" i="2" s="1"/>
  <c r="D31" i="2"/>
  <c r="C31" i="2"/>
  <c r="B31" i="2"/>
  <c r="J28" i="2"/>
  <c r="E28" i="2" s="1"/>
  <c r="F28" i="2" s="1"/>
  <c r="N28" i="2"/>
  <c r="D28" i="2"/>
  <c r="C28" i="2"/>
  <c r="B28" i="2"/>
  <c r="J25" i="2"/>
  <c r="E25" i="2" s="1"/>
  <c r="F25" i="2" s="1"/>
  <c r="D25" i="2"/>
  <c r="C25" i="2"/>
  <c r="B25" i="2"/>
  <c r="J20" i="2"/>
  <c r="E20" i="2" s="1"/>
  <c r="F20" i="2" s="1"/>
  <c r="D20" i="2"/>
  <c r="C20" i="2"/>
  <c r="B20" i="2"/>
  <c r="J10" i="2"/>
  <c r="E10" i="2" s="1"/>
  <c r="F10" i="2" s="1"/>
  <c r="D10" i="2"/>
  <c r="C10" i="2"/>
  <c r="B10" i="2"/>
  <c r="J9" i="2"/>
  <c r="E9" i="2" s="1"/>
  <c r="F9" i="2" s="1"/>
  <c r="N9" i="2"/>
  <c r="D9" i="2"/>
  <c r="C9" i="2"/>
  <c r="B9" i="2"/>
  <c r="J6" i="2"/>
  <c r="E6" i="2"/>
  <c r="F6" i="2" s="1"/>
  <c r="D6" i="2"/>
  <c r="C6" i="2"/>
  <c r="B6" i="2"/>
  <c r="J5" i="2"/>
  <c r="E5" i="2" s="1"/>
  <c r="F5" i="2" s="1"/>
  <c r="K5" i="2" s="1"/>
  <c r="D5" i="2"/>
  <c r="C5" i="2"/>
  <c r="B5" i="2"/>
  <c r="J3" i="2"/>
  <c r="E3" i="2" s="1"/>
  <c r="F3" i="2" s="1"/>
  <c r="K3" i="2" s="1"/>
  <c r="N3" i="2"/>
  <c r="D3" i="2"/>
  <c r="C3" i="2"/>
  <c r="B3" i="2"/>
  <c r="J100" i="2"/>
  <c r="E100" i="2" s="1"/>
  <c r="F100" i="2" s="1"/>
  <c r="M100" i="2" s="1"/>
  <c r="D100" i="2"/>
  <c r="C100" i="2"/>
  <c r="B100" i="2"/>
  <c r="J77" i="2"/>
  <c r="E77" i="2" s="1"/>
  <c r="F77" i="2" s="1"/>
  <c r="D77" i="2"/>
  <c r="C77" i="2"/>
  <c r="B77" i="2"/>
  <c r="J74" i="2"/>
  <c r="E74" i="2" s="1"/>
  <c r="F74" i="2" s="1"/>
  <c r="L74" i="2" s="1"/>
  <c r="D74" i="2"/>
  <c r="C74" i="2"/>
  <c r="B74" i="2"/>
  <c r="J71" i="2"/>
  <c r="E71" i="2" s="1"/>
  <c r="F71" i="2" s="1"/>
  <c r="D71" i="2"/>
  <c r="C71" i="2"/>
  <c r="B71" i="2"/>
  <c r="J67" i="2"/>
  <c r="E67" i="2" s="1"/>
  <c r="F67" i="2" s="1"/>
  <c r="L67" i="2" s="1"/>
  <c r="D67" i="2"/>
  <c r="C67" i="2"/>
  <c r="B67" i="2"/>
  <c r="J62" i="2"/>
  <c r="E62" i="2" s="1"/>
  <c r="F62" i="2" s="1"/>
  <c r="D62" i="2"/>
  <c r="C62" i="2"/>
  <c r="B62" i="2"/>
  <c r="J60" i="2"/>
  <c r="E60" i="2" s="1"/>
  <c r="F60" i="2" s="1"/>
  <c r="N60" i="2"/>
  <c r="D60" i="2"/>
  <c r="C60" i="2"/>
  <c r="B60" i="2"/>
  <c r="J56" i="2"/>
  <c r="E56" i="2" s="1"/>
  <c r="F56" i="2" s="1"/>
  <c r="K56" i="2" s="1"/>
  <c r="D56" i="2"/>
  <c r="C56" i="2"/>
  <c r="B56" i="2"/>
  <c r="J50" i="2"/>
  <c r="E50" i="2" s="1"/>
  <c r="F50" i="2" s="1"/>
  <c r="D50" i="2"/>
  <c r="C50" i="2"/>
  <c r="B50" i="2"/>
  <c r="J48" i="2"/>
  <c r="E48" i="2"/>
  <c r="F48" i="2" s="1"/>
  <c r="K48" i="2" s="1"/>
  <c r="D48" i="2"/>
  <c r="C48" i="2"/>
  <c r="B48" i="2"/>
  <c r="J44" i="2"/>
  <c r="E44" i="2" s="1"/>
  <c r="F44" i="2" s="1"/>
  <c r="D44" i="2"/>
  <c r="C44" i="2"/>
  <c r="B44" i="2"/>
  <c r="N30" i="2"/>
  <c r="J30" i="2"/>
  <c r="E30" i="2" s="1"/>
  <c r="F30" i="2" s="1"/>
  <c r="D30" i="2"/>
  <c r="C30" i="2"/>
  <c r="B30" i="2"/>
  <c r="K13" i="2"/>
  <c r="J13" i="2"/>
  <c r="E13" i="2" s="1"/>
  <c r="F13" i="2" s="1"/>
  <c r="L13" i="2" s="1"/>
  <c r="D13" i="2"/>
  <c r="C13" i="2"/>
  <c r="B13" i="2"/>
  <c r="K96" i="2"/>
  <c r="N96" i="2"/>
  <c r="C96" i="2"/>
  <c r="B96" i="2"/>
  <c r="K92" i="2"/>
  <c r="J92" i="2"/>
  <c r="E92" i="2"/>
  <c r="F92" i="2" s="1"/>
  <c r="M92" i="2" s="1"/>
  <c r="C92" i="2"/>
  <c r="B92" i="2"/>
  <c r="K72" i="2"/>
  <c r="N72" i="2"/>
  <c r="C72" i="2"/>
  <c r="B72" i="2"/>
  <c r="K61" i="2"/>
  <c r="J61" i="2"/>
  <c r="E61" i="2"/>
  <c r="F61" i="2" s="1"/>
  <c r="M61" i="2" s="1"/>
  <c r="C61" i="2"/>
  <c r="B61" i="2"/>
  <c r="L24" i="2"/>
  <c r="N24" i="2"/>
  <c r="D24" i="2"/>
  <c r="C24" i="2"/>
  <c r="B24" i="2"/>
  <c r="K102" i="2"/>
  <c r="J102" i="2"/>
  <c r="N102" i="2"/>
  <c r="E102" i="2"/>
  <c r="F102" i="2" s="1"/>
  <c r="D102" i="2"/>
  <c r="C102" i="2"/>
  <c r="L16" i="2"/>
  <c r="K16" i="2"/>
  <c r="E16" i="2"/>
  <c r="F16" i="2" s="1"/>
  <c r="D16" i="2"/>
  <c r="C16" i="2"/>
  <c r="J89" i="2"/>
  <c r="K89" i="2"/>
  <c r="D89" i="2"/>
  <c r="C89" i="2"/>
  <c r="K11" i="2"/>
  <c r="J11" i="2"/>
  <c r="N11" i="2"/>
  <c r="E11" i="2"/>
  <c r="F11" i="2" s="1"/>
  <c r="D11" i="2"/>
  <c r="C11" i="2"/>
  <c r="K7" i="2"/>
  <c r="D7" i="2"/>
  <c r="C7" i="2"/>
  <c r="L95" i="2"/>
  <c r="K95" i="2"/>
  <c r="N95" i="2"/>
  <c r="E95" i="2"/>
  <c r="F95" i="2" s="1"/>
  <c r="D95" i="2"/>
  <c r="C95" i="2"/>
  <c r="L49" i="2"/>
  <c r="K49" i="2"/>
  <c r="E49" i="2"/>
  <c r="F49" i="2" s="1"/>
  <c r="D49" i="2"/>
  <c r="C49" i="2"/>
  <c r="L41" i="2"/>
  <c r="J41" i="2"/>
  <c r="D41" i="2"/>
  <c r="C41" i="2"/>
  <c r="L33" i="2"/>
  <c r="J33" i="2"/>
  <c r="N33" i="2"/>
  <c r="E33" i="2"/>
  <c r="F33" i="2" s="1"/>
  <c r="D33" i="2"/>
  <c r="C33" i="2"/>
  <c r="L26" i="2"/>
  <c r="D26" i="2"/>
  <c r="C26" i="2"/>
  <c r="K104" i="2"/>
  <c r="E104" i="2"/>
  <c r="F104" i="2" s="1"/>
  <c r="D104" i="2"/>
  <c r="C104" i="2"/>
  <c r="K45" i="2"/>
  <c r="E45" i="2"/>
  <c r="F45" i="2" s="1"/>
  <c r="D45" i="2"/>
  <c r="C45" i="2"/>
  <c r="P120" i="1"/>
  <c r="P121" i="1" s="1"/>
  <c r="P119" i="1"/>
  <c r="X114" i="1"/>
  <c r="W114" i="1"/>
  <c r="V114" i="1"/>
  <c r="U114" i="1"/>
  <c r="T114" i="1"/>
  <c r="S114" i="1"/>
  <c r="R114" i="1"/>
  <c r="Q114" i="1"/>
  <c r="P114"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09" i="1"/>
  <c r="X110" i="1" s="1"/>
  <c r="W109" i="1"/>
  <c r="W110" i="1" s="1"/>
  <c r="V109" i="1"/>
  <c r="V110" i="1" s="1"/>
  <c r="U109" i="1"/>
  <c r="U110" i="1" s="1"/>
  <c r="T109" i="1"/>
  <c r="T110" i="1" s="1"/>
  <c r="S109" i="1"/>
  <c r="S110" i="1" s="1"/>
  <c r="R109" i="1"/>
  <c r="R110" i="1" s="1"/>
  <c r="Q109" i="1"/>
  <c r="Q110" i="1" s="1"/>
  <c r="P109" i="1"/>
  <c r="P110" i="1" s="1"/>
  <c r="Z105" i="1"/>
  <c r="AA105" i="1"/>
  <c r="Y105" i="1"/>
  <c r="O105" i="1"/>
  <c r="Z104" i="1"/>
  <c r="AA104" i="1"/>
  <c r="Y104" i="1"/>
  <c r="O104" i="1"/>
  <c r="Z103" i="1"/>
  <c r="AA103" i="1"/>
  <c r="Y103" i="1"/>
  <c r="O103" i="1"/>
  <c r="Z102" i="1"/>
  <c r="Y102" i="1"/>
  <c r="AA102" i="1" s="1"/>
  <c r="O102" i="1"/>
  <c r="Z101" i="1"/>
  <c r="AA101" i="1"/>
  <c r="Y101" i="1"/>
  <c r="O101" i="1"/>
  <c r="Z100" i="1"/>
  <c r="Y100" i="1"/>
  <c r="O100" i="1"/>
  <c r="Z99" i="1"/>
  <c r="Y99" i="1"/>
  <c r="O99" i="1"/>
  <c r="Z98" i="1"/>
  <c r="Y98" i="1"/>
  <c r="O98" i="1"/>
  <c r="Z97" i="1"/>
  <c r="Y97" i="1"/>
  <c r="O97" i="1"/>
  <c r="Z96" i="1"/>
  <c r="Y96" i="1"/>
  <c r="O96" i="1"/>
  <c r="Z95" i="1"/>
  <c r="AA95" i="1"/>
  <c r="Y95" i="1"/>
  <c r="O95" i="1"/>
  <c r="Z94" i="1"/>
  <c r="Y94" i="1"/>
  <c r="O94" i="1"/>
  <c r="Z93" i="1"/>
  <c r="Y93" i="1"/>
  <c r="O93" i="1"/>
  <c r="Z92" i="1"/>
  <c r="AA92" i="1"/>
  <c r="Y92" i="1"/>
  <c r="O92" i="1"/>
  <c r="Z91" i="1"/>
  <c r="Y91" i="1"/>
  <c r="O91" i="1"/>
  <c r="Z90" i="1"/>
  <c r="Y90" i="1"/>
  <c r="O90" i="1"/>
  <c r="Z89" i="1"/>
  <c r="Y89" i="1"/>
  <c r="O89" i="1"/>
  <c r="Z88" i="1"/>
  <c r="AA88" i="1"/>
  <c r="Y88" i="1"/>
  <c r="O88" i="1"/>
  <c r="Z87" i="1"/>
  <c r="AA87" i="1"/>
  <c r="Y87" i="1"/>
  <c r="O87" i="1"/>
  <c r="Z86" i="1"/>
  <c r="AA86" i="1"/>
  <c r="Y86" i="1"/>
  <c r="O86" i="1"/>
  <c r="Z85" i="1"/>
  <c r="Y85" i="1"/>
  <c r="O85" i="1"/>
  <c r="Z84" i="1"/>
  <c r="AA84" i="1"/>
  <c r="Y84" i="1"/>
  <c r="O84" i="1"/>
  <c r="Z83" i="1"/>
  <c r="Y83" i="1"/>
  <c r="O83" i="1"/>
  <c r="Z82" i="1"/>
  <c r="Y82" i="1"/>
  <c r="O82" i="1"/>
  <c r="Z81" i="1"/>
  <c r="Y81" i="1"/>
  <c r="O81" i="1"/>
  <c r="Z80" i="1"/>
  <c r="Y80" i="1"/>
  <c r="O80" i="1"/>
  <c r="Z79" i="1"/>
  <c r="Y79" i="1"/>
  <c r="O79" i="1"/>
  <c r="Z78" i="1"/>
  <c r="AA78" i="1"/>
  <c r="Y78" i="1"/>
  <c r="O78" i="1"/>
  <c r="Z77" i="1"/>
  <c r="Y77" i="1"/>
  <c r="O77" i="1"/>
  <c r="Z76" i="1"/>
  <c r="Y76" i="1"/>
  <c r="O76" i="1"/>
  <c r="Z75" i="1"/>
  <c r="Y75" i="1"/>
  <c r="O75" i="1"/>
  <c r="Z74" i="1"/>
  <c r="AA74" i="1"/>
  <c r="Y74" i="1"/>
  <c r="O74" i="1"/>
  <c r="Z73" i="1"/>
  <c r="Y73" i="1"/>
  <c r="AA73" i="1" s="1"/>
  <c r="O73" i="1"/>
  <c r="Z72" i="1"/>
  <c r="AA72" i="1"/>
  <c r="Y72" i="1"/>
  <c r="O72" i="1"/>
  <c r="Z71" i="1"/>
  <c r="Y71" i="1"/>
  <c r="AA71" i="1" s="1"/>
  <c r="O71" i="1"/>
  <c r="Z70" i="1"/>
  <c r="Y70" i="1"/>
  <c r="O70" i="1"/>
  <c r="Z69" i="1"/>
  <c r="Y69" i="1"/>
  <c r="O69" i="1"/>
  <c r="Z68" i="1"/>
  <c r="AA68" i="1"/>
  <c r="Y68" i="1"/>
  <c r="O68" i="1"/>
  <c r="Z67" i="1"/>
  <c r="Y67" i="1"/>
  <c r="O67" i="1"/>
  <c r="Z66" i="1"/>
  <c r="Y66" i="1"/>
  <c r="O66" i="1"/>
  <c r="Z65" i="1"/>
  <c r="Y65" i="1"/>
  <c r="O65" i="1"/>
  <c r="Z64" i="1"/>
  <c r="Y64" i="1"/>
  <c r="O64" i="1"/>
  <c r="Z63" i="1"/>
  <c r="Y63" i="1"/>
  <c r="O63" i="1"/>
  <c r="Z62" i="1"/>
  <c r="Y62" i="1"/>
  <c r="O62" i="1"/>
  <c r="Z61" i="1"/>
  <c r="Y61" i="1"/>
  <c r="O61" i="1"/>
  <c r="Z60" i="1"/>
  <c r="Y60" i="1"/>
  <c r="O60" i="1"/>
  <c r="Z59" i="1"/>
  <c r="Y59" i="1"/>
  <c r="O59" i="1"/>
  <c r="Z58" i="1"/>
  <c r="Y58" i="1"/>
  <c r="O58" i="1"/>
  <c r="Z57" i="1"/>
  <c r="Y57" i="1"/>
  <c r="O57" i="1"/>
  <c r="Z56" i="1"/>
  <c r="Y56" i="1"/>
  <c r="O56" i="1"/>
  <c r="Z55" i="1"/>
  <c r="AA55" i="1"/>
  <c r="Y55" i="1"/>
  <c r="O55" i="1"/>
  <c r="Z54" i="1"/>
  <c r="Y54" i="1"/>
  <c r="O54" i="1"/>
  <c r="Z53" i="1"/>
  <c r="Y53" i="1"/>
  <c r="O53" i="1"/>
  <c r="Z52" i="1"/>
  <c r="Y52" i="1"/>
  <c r="O52" i="1"/>
  <c r="Z51" i="1"/>
  <c r="Y51" i="1"/>
  <c r="O51" i="1"/>
  <c r="Z50" i="1"/>
  <c r="Y50" i="1"/>
  <c r="O50" i="1"/>
  <c r="Z49" i="1"/>
  <c r="AA49" i="1"/>
  <c r="Y49" i="1"/>
  <c r="O49" i="1"/>
  <c r="Z48" i="1"/>
  <c r="Y48" i="1"/>
  <c r="O48" i="1"/>
  <c r="Z47" i="1"/>
  <c r="Y47" i="1"/>
  <c r="O47" i="1"/>
  <c r="AA46" i="1"/>
  <c r="Z46" i="1"/>
  <c r="Y46" i="1"/>
  <c r="O46" i="1"/>
  <c r="AA45" i="1"/>
  <c r="Z45" i="1"/>
  <c r="Y45" i="1"/>
  <c r="O45" i="1"/>
  <c r="Z44" i="1"/>
  <c r="Y44" i="1"/>
  <c r="O44" i="1"/>
  <c r="AA43" i="1"/>
  <c r="Z43" i="1"/>
  <c r="Y43" i="1"/>
  <c r="O43" i="1"/>
  <c r="Z42" i="1"/>
  <c r="Y42" i="1"/>
  <c r="AA42" i="1" s="1"/>
  <c r="O42" i="1"/>
  <c r="Z41" i="1"/>
  <c r="Y41" i="1"/>
  <c r="AA41" i="1" s="1"/>
  <c r="O41" i="1"/>
  <c r="AA40" i="1"/>
  <c r="Z40" i="1"/>
  <c r="Y40" i="1"/>
  <c r="O40" i="1"/>
  <c r="Z39" i="1"/>
  <c r="Y39" i="1"/>
  <c r="AA39" i="1" s="1"/>
  <c r="O39" i="1"/>
  <c r="Z38" i="1"/>
  <c r="Y38" i="1"/>
  <c r="O38" i="1"/>
  <c r="Z37" i="1"/>
  <c r="Y37" i="1"/>
  <c r="O37" i="1"/>
  <c r="Z36" i="1"/>
  <c r="Y36" i="1"/>
  <c r="O36" i="1"/>
  <c r="Z35" i="1"/>
  <c r="Y35" i="1"/>
  <c r="O35" i="1"/>
  <c r="Z34" i="1"/>
  <c r="Y34" i="1"/>
  <c r="O34" i="1"/>
  <c r="Z33" i="1"/>
  <c r="Y33" i="1"/>
  <c r="O33" i="1"/>
  <c r="Z32" i="1"/>
  <c r="Y32" i="1"/>
  <c r="O32" i="1"/>
  <c r="Z31" i="1"/>
  <c r="Y31" i="1"/>
  <c r="O31" i="1"/>
  <c r="Z30" i="1"/>
  <c r="Y30" i="1"/>
  <c r="O30" i="1"/>
  <c r="Z29" i="1"/>
  <c r="Y29" i="1"/>
  <c r="O29" i="1"/>
  <c r="Z28" i="1"/>
  <c r="Y28" i="1"/>
  <c r="O28" i="1"/>
  <c r="Z27" i="1"/>
  <c r="Y27" i="1"/>
  <c r="O27" i="1"/>
  <c r="Z26" i="1"/>
  <c r="Y26" i="1"/>
  <c r="O26" i="1"/>
  <c r="Z25" i="1"/>
  <c r="Y25" i="1"/>
  <c r="O25" i="1"/>
  <c r="Z24" i="1"/>
  <c r="Y24" i="1"/>
  <c r="O24" i="1"/>
  <c r="Z23" i="1"/>
  <c r="Y23" i="1"/>
  <c r="O23" i="1"/>
  <c r="Z22" i="1"/>
  <c r="Y22" i="1"/>
  <c r="O22" i="1"/>
  <c r="Z21" i="1"/>
  <c r="Y21" i="1"/>
  <c r="O21" i="1"/>
  <c r="Z20" i="1"/>
  <c r="Y20" i="1"/>
  <c r="O20" i="1"/>
  <c r="Z19" i="1"/>
  <c r="Y19" i="1"/>
  <c r="O19" i="1"/>
  <c r="Z18" i="1"/>
  <c r="Y18" i="1"/>
  <c r="O18" i="1"/>
  <c r="AA16" i="1"/>
  <c r="Z16" i="1"/>
  <c r="Y16" i="1"/>
  <c r="O16" i="1"/>
  <c r="Z15" i="1"/>
  <c r="AA15" i="1"/>
  <c r="Y15" i="1"/>
  <c r="O15" i="1"/>
  <c r="Z14" i="1"/>
  <c r="Y14" i="1"/>
  <c r="O14" i="1"/>
  <c r="Z13" i="1"/>
  <c r="Y13" i="1"/>
  <c r="O13" i="1"/>
  <c r="Z12" i="1"/>
  <c r="Y12" i="1"/>
  <c r="O12" i="1"/>
  <c r="Z11" i="1"/>
  <c r="Y11" i="1"/>
  <c r="O11" i="1"/>
  <c r="Z17" i="1"/>
  <c r="Y17" i="1"/>
  <c r="Z10" i="1"/>
  <c r="AA10" i="1"/>
  <c r="Y10" i="1"/>
  <c r="O10" i="1"/>
  <c r="Z9" i="1"/>
  <c r="Y9" i="1"/>
  <c r="O9" i="1"/>
  <c r="Z8" i="1"/>
  <c r="Y8" i="1"/>
  <c r="O8" i="1"/>
  <c r="Z7" i="1"/>
  <c r="AA7" i="1"/>
  <c r="Y7" i="1"/>
  <c r="O7" i="1"/>
  <c r="Z6" i="1"/>
  <c r="Y6" i="1"/>
  <c r="O6" i="1"/>
  <c r="Z5" i="1"/>
  <c r="Y5" i="1"/>
  <c r="O5" i="1"/>
  <c r="AC109" i="1"/>
  <c r="Z4" i="1"/>
  <c r="Y4" i="1"/>
  <c r="O4" i="1"/>
  <c r="AA76" i="1" l="1"/>
  <c r="M57" i="2"/>
  <c r="K57" i="2"/>
  <c r="L99" i="2"/>
  <c r="K99" i="2"/>
  <c r="L10" i="2"/>
  <c r="M10" i="2"/>
  <c r="M103" i="2"/>
  <c r="K80" i="2"/>
  <c r="M53" i="2"/>
  <c r="K65" i="2"/>
  <c r="M77" i="2"/>
  <c r="L46" i="2"/>
  <c r="K46" i="2"/>
  <c r="L54" i="2"/>
  <c r="M54" i="2"/>
  <c r="L88" i="2"/>
  <c r="M99" i="2"/>
  <c r="M81" i="2"/>
  <c r="K59" i="2"/>
  <c r="L22" i="2"/>
  <c r="K8" i="2"/>
  <c r="K51" i="2"/>
  <c r="L92" i="2"/>
  <c r="L60" i="2"/>
  <c r="K60" i="2"/>
  <c r="M60" i="2"/>
  <c r="M95" i="2"/>
  <c r="L102" i="2"/>
  <c r="M102" i="2"/>
  <c r="M33" i="2"/>
  <c r="N13" i="2"/>
  <c r="K67" i="2"/>
  <c r="L100" i="2"/>
  <c r="K100" i="2"/>
  <c r="N34" i="2"/>
  <c r="M34" i="2"/>
  <c r="L34" i="2"/>
  <c r="L11" i="2"/>
  <c r="N26" i="2"/>
  <c r="E26" i="2"/>
  <c r="F26" i="2" s="1"/>
  <c r="J26" i="2"/>
  <c r="M11" i="2"/>
  <c r="N89" i="2"/>
  <c r="M89" i="2"/>
  <c r="E89" i="2"/>
  <c r="F89" i="2" s="1"/>
  <c r="L89" i="2" s="1"/>
  <c r="E24" i="2"/>
  <c r="F24" i="2" s="1"/>
  <c r="J24" i="2"/>
  <c r="K24" i="2" s="1"/>
  <c r="L61" i="2"/>
  <c r="L30" i="2"/>
  <c r="N25" i="2"/>
  <c r="M25" i="2"/>
  <c r="L25" i="2"/>
  <c r="K25" i="2"/>
  <c r="N7" i="2"/>
  <c r="E7" i="2"/>
  <c r="F7" i="2" s="1"/>
  <c r="N45" i="2"/>
  <c r="N41" i="2"/>
  <c r="E41" i="2"/>
  <c r="F41" i="2" s="1"/>
  <c r="J7" i="2"/>
  <c r="E72" i="2"/>
  <c r="F72" i="2" s="1"/>
  <c r="L72" i="2" s="1"/>
  <c r="J72" i="2"/>
  <c r="M30" i="2"/>
  <c r="L48" i="2"/>
  <c r="N50" i="2"/>
  <c r="M50" i="2"/>
  <c r="L50" i="2"/>
  <c r="K50" i="2"/>
  <c r="N43" i="2"/>
  <c r="M6" i="2"/>
  <c r="N6" i="2"/>
  <c r="L6" i="2"/>
  <c r="K6" i="2"/>
  <c r="E96" i="2"/>
  <c r="F96" i="2" s="1"/>
  <c r="J96" i="2"/>
  <c r="N44" i="2"/>
  <c r="M44" i="2"/>
  <c r="L44" i="2"/>
  <c r="K44" i="2"/>
  <c r="M48" i="2"/>
  <c r="K30" i="2"/>
  <c r="N62" i="2"/>
  <c r="N100" i="2"/>
  <c r="N75" i="2"/>
  <c r="K75" i="2"/>
  <c r="M75" i="2"/>
  <c r="L75" i="2"/>
  <c r="N99" i="2"/>
  <c r="N104" i="2"/>
  <c r="N49" i="2"/>
  <c r="N16" i="2"/>
  <c r="N14" i="2"/>
  <c r="L31" i="2"/>
  <c r="K31" i="2"/>
  <c r="N82" i="2"/>
  <c r="M82" i="2"/>
  <c r="L94" i="2"/>
  <c r="L15" i="2"/>
  <c r="K15" i="2"/>
  <c r="K20" i="2"/>
  <c r="N61" i="2"/>
  <c r="N92" i="2"/>
  <c r="M13" i="2"/>
  <c r="N48" i="2"/>
  <c r="L56" i="2"/>
  <c r="M67" i="2"/>
  <c r="M74" i="2"/>
  <c r="N74" i="2"/>
  <c r="M3" i="2"/>
  <c r="N5" i="2"/>
  <c r="M9" i="2"/>
  <c r="L9" i="2"/>
  <c r="K9" i="2"/>
  <c r="K42" i="2"/>
  <c r="M64" i="2"/>
  <c r="K64" i="2"/>
  <c r="M4" i="2"/>
  <c r="N27" i="2"/>
  <c r="L32" i="2"/>
  <c r="N32" i="2"/>
  <c r="N58" i="2"/>
  <c r="M56" i="2"/>
  <c r="K62" i="2"/>
  <c r="N67" i="2"/>
  <c r="K77" i="2"/>
  <c r="L5" i="2"/>
  <c r="K28" i="2"/>
  <c r="N31" i="2"/>
  <c r="M42" i="2"/>
  <c r="K70" i="2"/>
  <c r="K83" i="2"/>
  <c r="N88" i="2"/>
  <c r="M88" i="2"/>
  <c r="N94" i="2"/>
  <c r="K19" i="2"/>
  <c r="M19" i="2"/>
  <c r="N37" i="2"/>
  <c r="L37" i="2"/>
  <c r="K37" i="2"/>
  <c r="M37" i="2"/>
  <c r="M93" i="2"/>
  <c r="N56" i="2"/>
  <c r="L62" i="2"/>
  <c r="L77" i="2"/>
  <c r="K10" i="2"/>
  <c r="N20" i="2"/>
  <c r="L28" i="2"/>
  <c r="N81" i="2"/>
  <c r="L81" i="2"/>
  <c r="K81" i="2"/>
  <c r="M83" i="2"/>
  <c r="L12" i="2"/>
  <c r="N12" i="2"/>
  <c r="K12" i="2"/>
  <c r="L19" i="2"/>
  <c r="M21" i="2"/>
  <c r="L23" i="2"/>
  <c r="N23" i="2"/>
  <c r="M23" i="2"/>
  <c r="M90" i="2"/>
  <c r="L90" i="2"/>
  <c r="K90" i="2"/>
  <c r="N90" i="2"/>
  <c r="M62" i="2"/>
  <c r="K71" i="2"/>
  <c r="K74" i="2"/>
  <c r="L3" i="2"/>
  <c r="L20" i="2"/>
  <c r="M28" i="2"/>
  <c r="M31" i="2"/>
  <c r="L82" i="2"/>
  <c r="K94" i="2"/>
  <c r="K17" i="2"/>
  <c r="M17" i="2"/>
  <c r="L17" i="2"/>
  <c r="N17" i="2"/>
  <c r="N36" i="2"/>
  <c r="K36" i="2"/>
  <c r="M36" i="2"/>
  <c r="L36" i="2"/>
  <c r="L71" i="2"/>
  <c r="M20" i="2"/>
  <c r="L42" i="2"/>
  <c r="K54" i="2"/>
  <c r="L64" i="2"/>
  <c r="M94" i="2"/>
  <c r="L4" i="2"/>
  <c r="K4" i="2"/>
  <c r="N4" i="2"/>
  <c r="L29" i="2"/>
  <c r="K29" i="2"/>
  <c r="L84" i="2"/>
  <c r="K84" i="2"/>
  <c r="M71" i="2"/>
  <c r="N71" i="2"/>
  <c r="N77" i="2"/>
  <c r="M5" i="2"/>
  <c r="N70" i="2"/>
  <c r="M70" i="2"/>
  <c r="L70" i="2"/>
  <c r="L83" i="2"/>
  <c r="N98" i="2"/>
  <c r="N10" i="2"/>
  <c r="K43" i="2"/>
  <c r="N54" i="2"/>
  <c r="K86" i="2"/>
  <c r="K98" i="2"/>
  <c r="K101" i="2"/>
  <c r="K103" i="2"/>
  <c r="N103" i="2"/>
  <c r="K18" i="2"/>
  <c r="M78" i="2"/>
  <c r="N79" i="2"/>
  <c r="M79" i="2"/>
  <c r="L79" i="2"/>
  <c r="L43" i="2"/>
  <c r="L86" i="2"/>
  <c r="L98" i="2"/>
  <c r="L101" i="2"/>
  <c r="L103" i="2"/>
  <c r="P103" i="2"/>
  <c r="M29" i="2"/>
  <c r="L47" i="2"/>
  <c r="N51" i="2"/>
  <c r="M51" i="2"/>
  <c r="L51" i="2"/>
  <c r="L52" i="2"/>
  <c r="L55" i="2"/>
  <c r="L57" i="2"/>
  <c r="N57" i="2"/>
  <c r="M63" i="2"/>
  <c r="L63" i="2"/>
  <c r="M43" i="2"/>
  <c r="M86" i="2"/>
  <c r="M98" i="2"/>
  <c r="L8" i="2"/>
  <c r="M15" i="2"/>
  <c r="N21" i="2"/>
  <c r="L21" i="2"/>
  <c r="K21" i="2"/>
  <c r="K35" i="2"/>
  <c r="K39" i="2"/>
  <c r="N53" i="2"/>
  <c r="L53" i="2"/>
  <c r="K53" i="2"/>
  <c r="N97" i="2"/>
  <c r="M73" i="2"/>
  <c r="L73" i="2"/>
  <c r="K73" i="2"/>
  <c r="N73" i="2"/>
  <c r="M97" i="2"/>
  <c r="N101" i="2"/>
  <c r="M101" i="2"/>
  <c r="N18" i="2"/>
  <c r="M18" i="2"/>
  <c r="L18" i="2"/>
  <c r="M46" i="2"/>
  <c r="N66" i="2"/>
  <c r="M14" i="2"/>
  <c r="L14" i="2"/>
  <c r="K14" i="2"/>
  <c r="N35" i="2"/>
  <c r="M35" i="2"/>
  <c r="L35" i="2"/>
  <c r="L38" i="2"/>
  <c r="L39" i="2"/>
  <c r="N39" i="2"/>
  <c r="M47" i="2"/>
  <c r="L66" i="2"/>
  <c r="K66" i="2"/>
  <c r="M52" i="2"/>
  <c r="K55" i="2"/>
  <c r="L59" i="2"/>
  <c r="M66" i="2"/>
  <c r="K69" i="2"/>
  <c r="L78" i="2"/>
  <c r="M84" i="2"/>
  <c r="K87" i="2"/>
  <c r="L93" i="2"/>
  <c r="M8" i="2"/>
  <c r="N15" i="2"/>
  <c r="M22" i="2"/>
  <c r="K27" i="2"/>
  <c r="N29" i="2"/>
  <c r="M38" i="2"/>
  <c r="K40" i="2"/>
  <c r="N46" i="2"/>
  <c r="M55" i="2"/>
  <c r="K58" i="2"/>
  <c r="N59" i="2"/>
  <c r="L65" i="2"/>
  <c r="M69" i="2"/>
  <c r="K76" i="2"/>
  <c r="N78" i="2"/>
  <c r="L80" i="2"/>
  <c r="M87" i="2"/>
  <c r="K91" i="2"/>
  <c r="N93" i="2"/>
  <c r="N8" i="2"/>
  <c r="N22" i="2"/>
  <c r="L27" i="2"/>
  <c r="N38" i="2"/>
  <c r="L40" i="2"/>
  <c r="N55" i="2"/>
  <c r="L58" i="2"/>
  <c r="M65" i="2"/>
  <c r="K68" i="2"/>
  <c r="N69" i="2"/>
  <c r="L76" i="2"/>
  <c r="M80" i="2"/>
  <c r="K85" i="2"/>
  <c r="N87" i="2"/>
  <c r="L91" i="2"/>
  <c r="M27" i="2"/>
  <c r="K32" i="2"/>
  <c r="M40" i="2"/>
  <c r="K47" i="2"/>
  <c r="M58" i="2"/>
  <c r="K63" i="2"/>
  <c r="N65" i="2"/>
  <c r="L68" i="2"/>
  <c r="M76" i="2"/>
  <c r="K79" i="2"/>
  <c r="N80" i="2"/>
  <c r="L85" i="2"/>
  <c r="M91" i="2"/>
  <c r="K97" i="2"/>
  <c r="M68" i="2"/>
  <c r="N76" i="2"/>
  <c r="M85" i="2"/>
  <c r="N91" i="2"/>
  <c r="L97" i="2"/>
  <c r="M32" i="2"/>
  <c r="N68" i="2"/>
  <c r="N85" i="2"/>
  <c r="K93" i="2"/>
  <c r="AA85" i="1"/>
  <c r="AA17" i="1"/>
  <c r="AA56" i="1"/>
  <c r="AA6" i="1"/>
  <c r="AA20" i="1"/>
  <c r="AA22" i="1"/>
  <c r="AA62" i="1"/>
  <c r="AA75" i="1"/>
  <c r="AA89" i="1"/>
  <c r="AA97" i="1"/>
  <c r="P115" i="1"/>
  <c r="AA24" i="1"/>
  <c r="P116" i="1"/>
  <c r="AA57" i="1"/>
  <c r="AA81" i="1"/>
  <c r="P117" i="1"/>
  <c r="AA93" i="1"/>
  <c r="P118" i="1"/>
  <c r="Q115" i="1" s="1"/>
  <c r="AA38" i="1"/>
  <c r="AA59" i="1"/>
  <c r="AA64" i="1"/>
  <c r="AA28" i="1"/>
  <c r="AA35" i="1"/>
  <c r="AA61" i="1"/>
  <c r="AA12" i="1"/>
  <c r="AA21" i="1"/>
  <c r="AA53" i="1"/>
  <c r="AA98" i="1"/>
  <c r="AA23" i="1"/>
  <c r="AA26" i="1"/>
  <c r="AA34" i="1"/>
  <c r="AA58" i="1"/>
  <c r="AA65" i="1"/>
  <c r="AA69" i="1"/>
  <c r="AA77" i="1"/>
  <c r="AA82" i="1"/>
  <c r="AA11" i="1"/>
  <c r="AA36" i="1"/>
  <c r="AA94" i="1"/>
  <c r="AA70" i="1"/>
  <c r="AA31" i="1"/>
  <c r="AA51" i="1"/>
  <c r="AA90" i="1"/>
  <c r="AA66" i="1"/>
  <c r="AA5" i="1"/>
  <c r="AA18" i="1"/>
  <c r="AA44" i="1"/>
  <c r="AA47" i="1"/>
  <c r="AA50" i="1"/>
  <c r="AA33" i="1"/>
  <c r="AA14" i="1"/>
  <c r="AA30" i="1"/>
  <c r="AA96" i="1"/>
  <c r="AA63" i="1"/>
  <c r="AA100" i="1"/>
  <c r="AA80" i="1"/>
  <c r="Z109" i="1"/>
  <c r="AA52" i="1"/>
  <c r="AA67" i="1"/>
  <c r="AA60" i="1"/>
  <c r="AA4" i="1"/>
  <c r="AA8" i="1"/>
  <c r="AA48" i="1"/>
  <c r="AA19" i="1"/>
  <c r="AA25" i="1"/>
  <c r="AA27" i="1"/>
  <c r="AA29" i="1"/>
  <c r="AA32" i="1"/>
  <c r="AA37" i="1"/>
  <c r="AA79" i="1"/>
  <c r="AA83" i="1"/>
  <c r="AA91" i="1"/>
  <c r="AA99" i="1"/>
  <c r="Y109" i="1"/>
  <c r="AA9" i="1"/>
  <c r="AA54" i="1"/>
  <c r="AA13" i="1"/>
  <c r="Q118" i="1" l="1"/>
  <c r="Q116" i="1"/>
  <c r="M7" i="2"/>
  <c r="M72" i="2"/>
  <c r="L96" i="2"/>
  <c r="L7" i="2"/>
  <c r="M49" i="2"/>
  <c r="M26" i="2"/>
  <c r="M41" i="2"/>
  <c r="M96" i="2"/>
  <c r="M24" i="2"/>
  <c r="Q117" i="1"/>
  <c r="R118" i="1" s="1"/>
  <c r="AA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
  <commentList>
    <comment ref="O2" authorId="0" shapeId="0" xr:uid="{606DF837-173C-47DB-85B3-99A3F9994F1F}">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A16" authorId="0" shapeId="0" xr:uid="{BA46FAA0-3FC5-48F9-84CB-B593B89463D0}">
      <text>
        <r>
          <rPr>
            <b/>
            <sz val="9"/>
            <color indexed="81"/>
            <rFont val="Tahoma"/>
            <family val="2"/>
          </rPr>
          <t>Steve Casper:</t>
        </r>
        <r>
          <rPr>
            <sz val="9"/>
            <color indexed="81"/>
            <rFont val="Tahoma"/>
            <family val="2"/>
          </rPr>
          <t xml:space="preserve">
Jon joined week 3, so not on scorecards for first 2 weeks
</t>
        </r>
      </text>
    </comment>
  </commentList>
</comments>
</file>

<file path=xl/sharedStrings.xml><?xml version="1.0" encoding="utf-8"?>
<sst xmlns="http://schemas.openxmlformats.org/spreadsheetml/2006/main" count="763" uniqueCount="229">
  <si>
    <t xml:space="preserve">2025 Men's League </t>
  </si>
  <si>
    <t>Players</t>
  </si>
  <si>
    <t>Par</t>
  </si>
  <si>
    <t xml:space="preserve">Front 9 </t>
  </si>
  <si>
    <t>Hole 1</t>
  </si>
  <si>
    <t>Hole 2</t>
  </si>
  <si>
    <t>Hole 3</t>
  </si>
  <si>
    <t>Hole 4</t>
  </si>
  <si>
    <t>Hole 5</t>
  </si>
  <si>
    <t>Hole 6</t>
  </si>
  <si>
    <t>Hole 7</t>
  </si>
  <si>
    <t>Hole 8</t>
  </si>
  <si>
    <t>Hole 9</t>
  </si>
  <si>
    <t>WK 3</t>
  </si>
  <si>
    <t>TOP 10 NET</t>
  </si>
  <si>
    <t>Rounded</t>
  </si>
  <si>
    <t xml:space="preserve"> </t>
  </si>
  <si>
    <t>Norman's Sharks</t>
  </si>
  <si>
    <t xml:space="preserve">9 Hole </t>
  </si>
  <si>
    <t>Net</t>
  </si>
  <si>
    <t>Watson's Kneeknockers</t>
  </si>
  <si>
    <t>Player</t>
  </si>
  <si>
    <t>Team</t>
  </si>
  <si>
    <t>Actual</t>
  </si>
  <si>
    <t>Wk1 HDCP</t>
  </si>
  <si>
    <t>W3 HDCP</t>
  </si>
  <si>
    <t>Wk4 HDCP</t>
  </si>
  <si>
    <t>Team 1</t>
  </si>
  <si>
    <t>Actual Score</t>
  </si>
  <si>
    <t>Handicap</t>
  </si>
  <si>
    <t>Score</t>
  </si>
  <si>
    <t>Team 3</t>
  </si>
  <si>
    <t>Almasi, Andrew</t>
  </si>
  <si>
    <t>Fletcher, Mat</t>
  </si>
  <si>
    <t>Almasi, Matt</t>
  </si>
  <si>
    <t>Almasi, Joe</t>
  </si>
  <si>
    <t>Phillips, Ralph</t>
  </si>
  <si>
    <t>Frietsch, Bill</t>
  </si>
  <si>
    <t>Guppy, Matt</t>
  </si>
  <si>
    <t>McCoy, Derek</t>
  </si>
  <si>
    <t>Almasi, Tom</t>
  </si>
  <si>
    <t>Tuttle, Gene</t>
  </si>
  <si>
    <t>Ewalt, Alex</t>
  </si>
  <si>
    <t>Anderson, Jeremy (N)</t>
  </si>
  <si>
    <t>Copple, Jim</t>
  </si>
  <si>
    <t>Coulter, Ken</t>
  </si>
  <si>
    <t>Askam, Tim</t>
  </si>
  <si>
    <t>Sparks, Jason (N)</t>
  </si>
  <si>
    <t>Jehle, Scott</t>
  </si>
  <si>
    <t>Babcock, Nick</t>
  </si>
  <si>
    <t>Caulkins, Paul</t>
  </si>
  <si>
    <t>Criswell, Larry</t>
  </si>
  <si>
    <t>Buamann, Jon (N)</t>
  </si>
  <si>
    <t>Nader, James</t>
  </si>
  <si>
    <t>Stillson, Ray</t>
  </si>
  <si>
    <t>Begner, Josh</t>
  </si>
  <si>
    <t>Stillson, Jeremy</t>
  </si>
  <si>
    <t>Cochran, Chris (N)</t>
  </si>
  <si>
    <t>Bieneman, Jeremy (N)</t>
  </si>
  <si>
    <t>Walraven, Noah</t>
  </si>
  <si>
    <t>Peterson, Andy</t>
  </si>
  <si>
    <t>Blum, Kenny</t>
  </si>
  <si>
    <t>Avg Team HDCP</t>
  </si>
  <si>
    <t>Blum, Tanner</t>
  </si>
  <si>
    <t>To Par</t>
  </si>
  <si>
    <t>Blum, Tucker</t>
  </si>
  <si>
    <t>Bourque, Philip</t>
  </si>
  <si>
    <t>The Golden Bears</t>
  </si>
  <si>
    <t>The Caddyshacks</t>
  </si>
  <si>
    <t>Burwell, Brandon</t>
  </si>
  <si>
    <t>Team 5</t>
  </si>
  <si>
    <t>Team 10</t>
  </si>
  <si>
    <t>Cafferty, Pat</t>
  </si>
  <si>
    <t>Miller, Steven</t>
  </si>
  <si>
    <t>Carter, Greg</t>
  </si>
  <si>
    <t>McKinty, John</t>
  </si>
  <si>
    <t>Casper, Steve</t>
  </si>
  <si>
    <t>Steffes, Adam</t>
  </si>
  <si>
    <t>Johns, Nate</t>
  </si>
  <si>
    <t>Roberson, Damon</t>
  </si>
  <si>
    <t>Thompson, Bill (N)</t>
  </si>
  <si>
    <t>Centers, Jason</t>
  </si>
  <si>
    <t>Jackson, Bob</t>
  </si>
  <si>
    <t>Harmon, Aaron</t>
  </si>
  <si>
    <t>Claerhout, Todd</t>
  </si>
  <si>
    <t>Putrich, Josh</t>
  </si>
  <si>
    <t>Hamby, Cooper (N)</t>
  </si>
  <si>
    <t>Clark, John</t>
  </si>
  <si>
    <t>Dickson, Rob (N)</t>
  </si>
  <si>
    <t>Urbanc, Moke</t>
  </si>
  <si>
    <t>Cluskey, Ron</t>
  </si>
  <si>
    <t>Frye, Kevin</t>
  </si>
  <si>
    <t>Ewalt, Britt</t>
  </si>
  <si>
    <t>Colgan, Jack</t>
  </si>
  <si>
    <t>Ruff, Jake</t>
  </si>
  <si>
    <t>Conklin, Tom</t>
  </si>
  <si>
    <t>Cosby, Doug</t>
  </si>
  <si>
    <t>Gary's Players</t>
  </si>
  <si>
    <t>Trevino's Highballers</t>
  </si>
  <si>
    <t>Team 4</t>
  </si>
  <si>
    <t>Team 2</t>
  </si>
  <si>
    <t>Durst, Justin</t>
  </si>
  <si>
    <t>Evans, Clark</t>
  </si>
  <si>
    <t>Price, Eric</t>
  </si>
  <si>
    <t>Ehens, Matt</t>
  </si>
  <si>
    <t>Kirvin, Zach</t>
  </si>
  <si>
    <t>Ekstrand, Jared</t>
  </si>
  <si>
    <t>Reick, Jon</t>
  </si>
  <si>
    <t>Shreck, Adam</t>
  </si>
  <si>
    <t>ClaerHout, Todd</t>
  </si>
  <si>
    <t>Graves, Nate</t>
  </si>
  <si>
    <t>Mackie, Greg</t>
  </si>
  <si>
    <t>Ott, Alex</t>
  </si>
  <si>
    <t>Florey, Jon (N)</t>
  </si>
  <si>
    <t>Wiebler, Steve (N)</t>
  </si>
  <si>
    <t>Prater, Todd</t>
  </si>
  <si>
    <t>Franks, Jason</t>
  </si>
  <si>
    <t>Self, Dallas</t>
  </si>
  <si>
    <t>Schmeig, Joel</t>
  </si>
  <si>
    <t>Glenn, Mathew (N)</t>
  </si>
  <si>
    <t>Weiskopf's Wiseguys</t>
  </si>
  <si>
    <t>Wannabe Masters</t>
  </si>
  <si>
    <t>Team 6</t>
  </si>
  <si>
    <t>Team 9</t>
  </si>
  <si>
    <t>Halloway, Chad</t>
  </si>
  <si>
    <t>Ludwig, Jay</t>
  </si>
  <si>
    <t>Hart, Seth</t>
  </si>
  <si>
    <t>Haulk, Jake</t>
  </si>
  <si>
    <t>Pierson, Brent</t>
  </si>
  <si>
    <t>Jehle, Nick</t>
  </si>
  <si>
    <t>Ramsay, Dave</t>
  </si>
  <si>
    <t>Harms, Tim</t>
  </si>
  <si>
    <t>Monroe, Nate</t>
  </si>
  <si>
    <t>Price, Curt</t>
  </si>
  <si>
    <t>Patterson, Jim</t>
  </si>
  <si>
    <t>Heinz, Dan</t>
  </si>
  <si>
    <t>Howard, Chris</t>
  </si>
  <si>
    <t>Pierson, Greg</t>
  </si>
  <si>
    <t>Wiebler, David</t>
  </si>
  <si>
    <t>Westart, Brad (N)</t>
  </si>
  <si>
    <t>Monroe, Jim</t>
  </si>
  <si>
    <t>Sumner, Branden</t>
  </si>
  <si>
    <t>Renner, Mike</t>
  </si>
  <si>
    <t>Arnie's Army</t>
  </si>
  <si>
    <t>Hogan's Heroes</t>
  </si>
  <si>
    <t>Maier, Tom</t>
  </si>
  <si>
    <t>Team 8</t>
  </si>
  <si>
    <t xml:space="preserve">Team 7 </t>
  </si>
  <si>
    <t>Stover, Kyle</t>
  </si>
  <si>
    <t>Welch, Michael</t>
  </si>
  <si>
    <t>Northrup, Jim</t>
  </si>
  <si>
    <t>Thompson, Craig</t>
  </si>
  <si>
    <t>HalloWay, Chad</t>
  </si>
  <si>
    <t>Place</t>
  </si>
  <si>
    <t>Points</t>
  </si>
  <si>
    <t>WK#</t>
  </si>
  <si>
    <t>Thursday Dates</t>
  </si>
  <si>
    <t>Team 7</t>
  </si>
  <si>
    <t>Matches by seed - 1 vs 2, 3 vs 4, 5 vs 6, 7 vs 8, 9 vs 10</t>
  </si>
  <si>
    <t xml:space="preserve">Matches by seed - 1 vs 10, 2 vs 9, 3 vs 8, 4 vs 7, 5 vs 6  </t>
  </si>
  <si>
    <t>9 hole scramble @ 5 PM, Banquet Dinner &amp; Awards After</t>
  </si>
  <si>
    <t>Thornton, Bryan</t>
  </si>
  <si>
    <t xml:space="preserve">Actual </t>
  </si>
  <si>
    <t>This WK</t>
  </si>
  <si>
    <t>NET</t>
  </si>
  <si>
    <t>Next Wk</t>
  </si>
  <si>
    <t>AVG</t>
  </si>
  <si>
    <t>HDCP Avg</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</si>
  <si>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</si>
  <si>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</si>
  <si>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</si>
  <si>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</si>
  <si>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</si>
  <si>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</si>
  <si>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</si>
  <si>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</si>
  <si>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</si>
  <si>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</si>
  <si>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</si>
  <si>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</si>
  <si>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</si>
  <si>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</si>
  <si>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TBD</t>
  </si>
  <si>
    <t>HDCP PAR =</t>
  </si>
  <si>
    <t xml:space="preserve">2025 Actual Scores </t>
  </si>
  <si>
    <t>Weekly Handicap - will be based on 4 best scores, once attendance reADhes 4, Wk 1 - Hdcp score equivlant will drop off, once attend = 6 wk1 - Hdcp seed 2 drops off)</t>
  </si>
  <si>
    <t>Name</t>
  </si>
  <si>
    <t>2025 Status ?</t>
  </si>
  <si>
    <t>2025 Team #</t>
  </si>
  <si>
    <t xml:space="preserve">Tees -  R:Reg, S:Sr, SN: Sr New </t>
  </si>
  <si>
    <t>Wk 1 - HDCP Score Equivlant</t>
  </si>
  <si>
    <t>Wk 1 -F9</t>
  </si>
  <si>
    <t>Wk 2 -B9</t>
  </si>
  <si>
    <t>Wk 3-F9</t>
  </si>
  <si>
    <t>Wk 1 - HDCP</t>
  </si>
  <si>
    <t>Wk 2 - HDCP</t>
  </si>
  <si>
    <t>Wk 3 - HDCP</t>
  </si>
  <si>
    <t>Wk 4 - HDCP</t>
  </si>
  <si>
    <t>Attendance</t>
  </si>
  <si>
    <t xml:space="preserve">0=New, 1 = HCDP Special Adj, 2 = not new </t>
  </si>
  <si>
    <t>New</t>
  </si>
  <si>
    <t xml:space="preserve">New League Members or players switching from white/blue to red/gold tees </t>
  </si>
  <si>
    <t>First 2 SCORES, Handicap will be calculated using the following Formula and Gross Score Ranges.</t>
  </si>
  <si>
    <t>Gross Score Ranges</t>
  </si>
  <si>
    <t>up to 46</t>
  </si>
  <si>
    <t>47-54</t>
  </si>
  <si>
    <t>55 - 69</t>
  </si>
  <si>
    <t>70+</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</si>
  <si>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</si>
  <si>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</si>
  <si>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</si>
  <si>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SN</t>
  </si>
  <si>
    <t xml:space="preserve">3. Triple bogey on any hole is the most a player should take.  IF course is busy and group(s) behind you waiting, </t>
  </si>
  <si>
    <t xml:space="preserve">         pick up your ball, let other members of your group finish out, move to next hole.</t>
  </si>
  <si>
    <t xml:space="preserve">Yellow color in WK 1 and/or WK 2 - HDCP Score Equivalent (COL'S D&amp;E) indicates player has 4  or 6 current year scores in, </t>
  </si>
  <si>
    <t xml:space="preserve">   indicating the starting handicap score equivalants (WK1 after 4 scores, WK2 after 6 scores) from the previous year will drop out of the HDCP Calculation </t>
  </si>
  <si>
    <t>and the current year HDCP will be based on current year scores.</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</si>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</sst>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1"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4"/>
      <color rgb="FFFF0000"/>
      <name val="Calibri"/>
      <family val="2"/>
    </font>
    <font>
      <b/>
      <i/>
      <sz val="11"/>
      <name val="Calibri"/>
      <family val="2"/>
    </font>
    <font>
      <sz val="12"/>
      <name val="Calibri"/>
      <family val="2"/>
    </font>
    <font>
      <sz val="11"/>
      <color rgb="FF000000"/>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rgb="FF000000"/>
      <name val="Calibri"/>
      <family val="2"/>
    </font>
    <font>
      <sz val="14"/>
      <color rgb="FF000000"/>
      <name val="Cambria"/>
      <family val="2"/>
    </font>
  </fonts>
  <fills count="18">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FFFFFF"/>
        <bgColor rgb="FF000000"/>
      </patternFill>
    </fill>
    <fill>
      <patternFill patternType="solid">
        <fgColor rgb="FFEBF1DE"/>
        <bgColor rgb="FF000000"/>
      </patternFill>
    </fill>
    <fill>
      <patternFill patternType="solid">
        <fgColor rgb="FFFFFFCC"/>
        <bgColor rgb="FF000000"/>
      </patternFill>
    </fill>
    <fill>
      <patternFill patternType="solid">
        <fgColor rgb="FFB8CCE4"/>
        <bgColor rgb="FF000000"/>
      </patternFill>
    </fill>
    <fill>
      <patternFill patternType="solid">
        <fgColor rgb="FF963634"/>
        <bgColor rgb="FF963634"/>
      </patternFill>
    </fill>
    <fill>
      <patternFill patternType="solid">
        <fgColor rgb="FFFDE9D9"/>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6">
    <xf numFmtId="0" fontId="0" fillId="0" borderId="0" xfId="0"/>
    <xf numFmtId="0" fontId="3" fillId="2" borderId="8"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4" fillId="3" borderId="1" xfId="1" applyFont="1" applyFill="1" applyBorder="1" applyAlignment="1">
      <alignment horizontal="center"/>
    </xf>
    <xf numFmtId="0" fontId="4" fillId="3" borderId="2" xfId="1" applyFont="1" applyFill="1" applyBorder="1" applyAlignment="1">
      <alignment horizontal="center"/>
    </xf>
    <xf numFmtId="0" fontId="3" fillId="0" borderId="0" xfId="0" applyFont="1"/>
    <xf numFmtId="0" fontId="3" fillId="4" borderId="0" xfId="0" applyFont="1" applyFill="1" applyAlignment="1">
      <alignment wrapText="1"/>
    </xf>
    <xf numFmtId="0" fontId="7" fillId="0" borderId="0" xfId="1" applyFont="1"/>
    <xf numFmtId="14" fontId="9" fillId="0" borderId="0" xfId="1" applyNumberFormat="1" applyFont="1" applyAlignment="1">
      <alignment horizontal="center"/>
    </xf>
    <xf numFmtId="0" fontId="2" fillId="4" borderId="0" xfId="0" applyFont="1" applyFill="1"/>
    <xf numFmtId="0" fontId="4" fillId="3" borderId="3" xfId="1" applyFont="1" applyFill="1" applyBorder="1" applyAlignment="1">
      <alignment horizontal="center"/>
    </xf>
    <xf numFmtId="0" fontId="4" fillId="3" borderId="0" xfId="1" applyFont="1" applyFill="1" applyAlignment="1">
      <alignment horizontal="center"/>
    </xf>
    <xf numFmtId="0" fontId="4" fillId="5" borderId="4" xfId="1" applyFont="1" applyFill="1" applyBorder="1"/>
    <xf numFmtId="0" fontId="4" fillId="5" borderId="4" xfId="1" applyFont="1" applyFill="1" applyBorder="1" applyAlignment="1">
      <alignment horizontal="center"/>
    </xf>
    <xf numFmtId="0" fontId="4" fillId="4" borderId="4" xfId="1" applyFont="1" applyFill="1" applyBorder="1" applyAlignment="1">
      <alignment horizontal="center"/>
    </xf>
    <xf numFmtId="0" fontId="4" fillId="3" borderId="5" xfId="1" applyFont="1" applyFill="1" applyBorder="1" applyAlignment="1">
      <alignment horizontal="center"/>
    </xf>
    <xf numFmtId="0" fontId="4" fillId="3" borderId="6" xfId="1" applyFont="1" applyFill="1" applyBorder="1" applyAlignment="1">
      <alignment horizontal="center"/>
    </xf>
    <xf numFmtId="0" fontId="3" fillId="4" borderId="0" xfId="0" applyFont="1" applyFill="1"/>
    <xf numFmtId="0" fontId="3" fillId="6" borderId="0" xfId="0" applyFont="1" applyFill="1"/>
    <xf numFmtId="0" fontId="4" fillId="5" borderId="7" xfId="1" applyFont="1" applyFill="1" applyBorder="1"/>
    <xf numFmtId="0" fontId="4" fillId="5" borderId="7" xfId="1" applyFont="1" applyFill="1" applyBorder="1" applyAlignment="1">
      <alignment horizontal="center"/>
    </xf>
    <xf numFmtId="0" fontId="4" fillId="4" borderId="7" xfId="1" applyFont="1" applyFill="1" applyBorder="1" applyAlignment="1">
      <alignment horizontal="center"/>
    </xf>
    <xf numFmtId="0" fontId="10" fillId="0" borderId="8" xfId="0" applyFont="1" applyBorder="1"/>
    <xf numFmtId="1" fontId="2" fillId="7" borderId="8" xfId="0" applyNumberFormat="1" applyFont="1" applyFill="1" applyBorder="1" applyAlignment="1">
      <alignment horizontal="center"/>
    </xf>
    <xf numFmtId="0" fontId="7" fillId="0" borderId="0" xfId="1" applyFont="1" applyAlignment="1">
      <alignment horizontal="center" vertical="center"/>
    </xf>
    <xf numFmtId="1" fontId="2" fillId="0" borderId="0" xfId="0" applyNumberFormat="1" applyFont="1" applyAlignment="1">
      <alignment horizontal="center"/>
    </xf>
    <xf numFmtId="2" fontId="2" fillId="0" borderId="0" xfId="0" applyNumberFormat="1" applyFont="1" applyAlignment="1">
      <alignment horizontal="center"/>
    </xf>
    <xf numFmtId="0" fontId="11" fillId="8" borderId="8" xfId="0" applyFont="1" applyFill="1" applyBorder="1" applyAlignment="1">
      <alignment horizontal="left" indent="1"/>
    </xf>
    <xf numFmtId="1" fontId="2" fillId="8" borderId="8" xfId="0" applyNumberFormat="1" applyFont="1" applyFill="1" applyBorder="1" applyAlignment="1">
      <alignment horizontal="center"/>
    </xf>
    <xf numFmtId="1" fontId="2" fillId="9" borderId="8" xfId="0" applyNumberFormat="1" applyFont="1" applyFill="1" applyBorder="1" applyAlignment="1">
      <alignment horizontal="center"/>
    </xf>
    <xf numFmtId="1" fontId="2" fillId="7" borderId="0" xfId="0" applyNumberFormat="1" applyFont="1" applyFill="1" applyAlignment="1">
      <alignment horizontal="center"/>
    </xf>
    <xf numFmtId="0" fontId="10" fillId="7" borderId="8" xfId="0" applyFont="1" applyFill="1" applyBorder="1"/>
    <xf numFmtId="1" fontId="2" fillId="9" borderId="0" xfId="0" applyNumberFormat="1" applyFont="1" applyFill="1" applyAlignment="1">
      <alignment horizontal="center"/>
    </xf>
    <xf numFmtId="0" fontId="11" fillId="7" borderId="8" xfId="0" applyFont="1" applyFill="1" applyBorder="1" applyAlignment="1">
      <alignment horizontal="left" indent="1"/>
    </xf>
    <xf numFmtId="0" fontId="11" fillId="0" borderId="8" xfId="0" applyFont="1" applyBorder="1" applyAlignment="1">
      <alignment horizontal="left" indent="1"/>
    </xf>
    <xf numFmtId="0" fontId="4" fillId="7" borderId="8" xfId="1" applyFont="1" applyFill="1" applyBorder="1" applyAlignment="1">
      <alignment horizontal="center"/>
    </xf>
    <xf numFmtId="0" fontId="7" fillId="7" borderId="8" xfId="1" applyFont="1" applyFill="1" applyBorder="1" applyAlignment="1">
      <alignment horizontal="center"/>
    </xf>
    <xf numFmtId="164" fontId="7" fillId="7" borderId="8" xfId="1" applyNumberFormat="1" applyFont="1" applyFill="1" applyBorder="1" applyAlignment="1">
      <alignment horizontal="center"/>
    </xf>
    <xf numFmtId="1" fontId="7" fillId="7" borderId="8" xfId="1" applyNumberFormat="1" applyFont="1" applyFill="1" applyBorder="1" applyAlignment="1">
      <alignment horizontal="center"/>
    </xf>
    <xf numFmtId="1" fontId="7" fillId="8" borderId="8" xfId="1" applyNumberFormat="1" applyFont="1" applyFill="1" applyBorder="1" applyAlignment="1">
      <alignment horizontal="center"/>
    </xf>
    <xf numFmtId="0" fontId="4" fillId="0" borderId="8" xfId="1" applyFont="1" applyBorder="1"/>
    <xf numFmtId="0" fontId="7" fillId="0" borderId="8" xfId="1" applyFont="1" applyBorder="1" applyAlignment="1">
      <alignment horizontal="center"/>
    </xf>
    <xf numFmtId="164" fontId="7" fillId="0" borderId="8" xfId="1" applyNumberFormat="1" applyFont="1" applyBorder="1" applyAlignment="1">
      <alignment horizontal="center"/>
    </xf>
    <xf numFmtId="1" fontId="2" fillId="0" borderId="8" xfId="0" applyNumberFormat="1" applyFont="1" applyBorder="1" applyAlignment="1">
      <alignment horizontal="center"/>
    </xf>
    <xf numFmtId="0" fontId="12" fillId="0" borderId="8" xfId="0" applyFont="1" applyBorder="1"/>
    <xf numFmtId="0" fontId="4" fillId="5" borderId="4" xfId="1" applyFont="1" applyFill="1" applyBorder="1" applyAlignment="1">
      <alignment wrapText="1"/>
    </xf>
    <xf numFmtId="0" fontId="2" fillId="7" borderId="8" xfId="0" applyFont="1" applyFill="1" applyBorder="1" applyAlignment="1">
      <alignment horizontal="left" indent="1"/>
    </xf>
    <xf numFmtId="0" fontId="2" fillId="0" borderId="8" xfId="0" applyFont="1" applyBorder="1"/>
    <xf numFmtId="0" fontId="2" fillId="0" borderId="9" xfId="0" applyFont="1" applyBorder="1" applyAlignment="1">
      <alignment horizontal="left"/>
    </xf>
    <xf numFmtId="0" fontId="2" fillId="0" borderId="0" xfId="0" applyFont="1" applyAlignment="1">
      <alignment horizontal="left"/>
    </xf>
    <xf numFmtId="0" fontId="4" fillId="0" borderId="9" xfId="1" applyFont="1" applyBorder="1"/>
    <xf numFmtId="0" fontId="7" fillId="0" borderId="9" xfId="1" applyFont="1" applyBorder="1" applyAlignment="1">
      <alignment horizontal="center"/>
    </xf>
    <xf numFmtId="164" fontId="7" fillId="0" borderId="9" xfId="1" applyNumberFormat="1" applyFont="1" applyBorder="1" applyAlignment="1">
      <alignment horizontal="center"/>
    </xf>
    <xf numFmtId="1" fontId="2" fillId="0" borderId="9" xfId="0" applyNumberFormat="1" applyFont="1" applyBorder="1" applyAlignment="1">
      <alignment horizontal="center"/>
    </xf>
    <xf numFmtId="2" fontId="12" fillId="7" borderId="8" xfId="0" applyNumberFormat="1" applyFont="1" applyFill="1" applyBorder="1" applyAlignment="1">
      <alignment horizontal="left"/>
    </xf>
    <xf numFmtId="0" fontId="4" fillId="0" borderId="2" xfId="1" applyFont="1" applyBorder="1"/>
    <xf numFmtId="0" fontId="7" fillId="0" borderId="2" xfId="1" applyFont="1" applyBorder="1" applyAlignment="1">
      <alignment horizontal="center"/>
    </xf>
    <xf numFmtId="164" fontId="7" fillId="0" borderId="2" xfId="1" applyNumberFormat="1" applyFont="1" applyBorder="1" applyAlignment="1">
      <alignment horizontal="center"/>
    </xf>
    <xf numFmtId="1" fontId="2" fillId="0" borderId="2" xfId="0" applyNumberFormat="1" applyFont="1" applyBorder="1" applyAlignment="1">
      <alignment horizontal="center"/>
    </xf>
    <xf numFmtId="0" fontId="7" fillId="0" borderId="10" xfId="0" applyFont="1" applyBorder="1" applyAlignment="1">
      <alignment horizontal="left"/>
    </xf>
    <xf numFmtId="0" fontId="7" fillId="0" borderId="9" xfId="0" applyFont="1" applyBorder="1" applyAlignment="1">
      <alignment horizontal="left"/>
    </xf>
    <xf numFmtId="0" fontId="2" fillId="0" borderId="9" xfId="0" applyFont="1" applyBorder="1"/>
    <xf numFmtId="0" fontId="2" fillId="0" borderId="11" xfId="0" applyFont="1" applyBorder="1"/>
    <xf numFmtId="0" fontId="3" fillId="10" borderId="8" xfId="0" applyFont="1" applyFill="1" applyBorder="1" applyAlignment="1">
      <alignment horizontal="center"/>
    </xf>
    <xf numFmtId="0" fontId="14" fillId="11" borderId="0" xfId="0" applyFont="1" applyFill="1" applyAlignment="1">
      <alignment horizontal="center"/>
    </xf>
    <xf numFmtId="0" fontId="15" fillId="11" borderId="0" xfId="0" applyFont="1" applyFill="1" applyAlignment="1">
      <alignment horizontal="center"/>
    </xf>
    <xf numFmtId="0" fontId="12" fillId="7" borderId="8" xfId="0" applyFont="1" applyFill="1" applyBorder="1" applyAlignment="1">
      <alignment horizontal="center"/>
    </xf>
    <xf numFmtId="165" fontId="12" fillId="7" borderId="8" xfId="0" applyNumberFormat="1" applyFont="1" applyFill="1" applyBorder="1" applyAlignment="1">
      <alignment horizontal="center"/>
    </xf>
    <xf numFmtId="1" fontId="12" fillId="8" borderId="8" xfId="0" applyNumberFormat="1" applyFont="1" applyFill="1" applyBorder="1" applyAlignment="1">
      <alignment horizontal="center"/>
    </xf>
    <xf numFmtId="0" fontId="12" fillId="8" borderId="8" xfId="0" applyFont="1" applyFill="1" applyBorder="1" applyAlignment="1">
      <alignment horizontal="center"/>
    </xf>
    <xf numFmtId="1" fontId="12" fillId="9" borderId="8" xfId="0" applyNumberFormat="1" applyFont="1" applyFill="1" applyBorder="1" applyAlignment="1">
      <alignment horizontal="center"/>
    </xf>
    <xf numFmtId="1" fontId="12" fillId="7" borderId="8" xfId="0" applyNumberFormat="1" applyFont="1" applyFill="1" applyBorder="1" applyAlignment="1">
      <alignment horizontal="center"/>
    </xf>
    <xf numFmtId="0" fontId="12" fillId="9" borderId="8" xfId="0" applyFont="1" applyFill="1" applyBorder="1" applyAlignment="1">
      <alignment horizontal="center"/>
    </xf>
    <xf numFmtId="0" fontId="12" fillId="0" borderId="8" xfId="0" applyFont="1" applyBorder="1" applyAlignment="1">
      <alignment horizontal="center"/>
    </xf>
    <xf numFmtId="1" fontId="12" fillId="0" borderId="8" xfId="0" applyNumberFormat="1" applyFont="1" applyBorder="1" applyAlignment="1">
      <alignment horizontal="center"/>
    </xf>
    <xf numFmtId="0" fontId="16" fillId="7" borderId="8" xfId="0" applyFont="1" applyFill="1" applyBorder="1" applyAlignment="1">
      <alignment horizontal="left" indent="1"/>
    </xf>
    <xf numFmtId="0" fontId="10" fillId="0" borderId="0" xfId="0" applyFont="1"/>
    <xf numFmtId="1" fontId="12" fillId="12" borderId="0" xfId="0" applyNumberFormat="1" applyFont="1" applyFill="1" applyAlignment="1">
      <alignment horizontal="center"/>
    </xf>
    <xf numFmtId="164" fontId="12" fillId="0" borderId="0" xfId="0" applyNumberFormat="1" applyFont="1" applyAlignment="1">
      <alignment horizontal="center"/>
    </xf>
    <xf numFmtId="2" fontId="12" fillId="8" borderId="0" xfId="0" applyNumberFormat="1" applyFont="1" applyFill="1" applyAlignment="1">
      <alignment horizontal="center"/>
    </xf>
    <xf numFmtId="0" fontId="2" fillId="0" borderId="0" xfId="0" applyFont="1" applyAlignment="1">
      <alignment horizontal="center"/>
    </xf>
    <xf numFmtId="0" fontId="7" fillId="3" borderId="10" xfId="1" applyFont="1" applyFill="1" applyBorder="1" applyAlignment="1">
      <alignment horizontal="center"/>
    </xf>
    <xf numFmtId="0" fontId="7" fillId="3" borderId="9" xfId="1" applyFont="1" applyFill="1" applyBorder="1" applyAlignment="1">
      <alignment horizontal="center"/>
    </xf>
    <xf numFmtId="0" fontId="7" fillId="3" borderId="11" xfId="1" applyFont="1" applyFill="1" applyBorder="1" applyAlignment="1">
      <alignment horizontal="center"/>
    </xf>
    <xf numFmtId="0" fontId="12" fillId="12" borderId="0" xfId="0" applyFont="1" applyFill="1" applyAlignment="1">
      <alignment horizontal="center"/>
    </xf>
    <xf numFmtId="0" fontId="12" fillId="8" borderId="0" xfId="0" applyFont="1" applyFill="1" applyAlignment="1">
      <alignment horizontal="center"/>
    </xf>
    <xf numFmtId="164" fontId="7" fillId="0" borderId="0" xfId="1" applyNumberFormat="1" applyFont="1" applyAlignment="1">
      <alignment horizontal="center"/>
    </xf>
    <xf numFmtId="164" fontId="10" fillId="12" borderId="0" xfId="1" applyNumberFormat="1" applyFont="1" applyFill="1" applyAlignment="1">
      <alignment horizontal="center"/>
    </xf>
    <xf numFmtId="164" fontId="12" fillId="12" borderId="0" xfId="0" applyNumberFormat="1" applyFont="1" applyFill="1" applyAlignment="1">
      <alignment horizontal="center"/>
    </xf>
    <xf numFmtId="1" fontId="7" fillId="0" borderId="0" xfId="1" applyNumberFormat="1" applyFont="1" applyAlignment="1">
      <alignment horizontal="center"/>
    </xf>
    <xf numFmtId="166" fontId="7" fillId="0" borderId="0" xfId="2" applyNumberFormat="1" applyFont="1" applyFill="1" applyBorder="1" applyAlignment="1"/>
    <xf numFmtId="166" fontId="7" fillId="0" borderId="0" xfId="1" applyNumberFormat="1" applyFont="1"/>
    <xf numFmtId="9" fontId="7" fillId="0" borderId="0" xfId="2" applyFont="1" applyFill="1" applyBorder="1" applyAlignment="1"/>
    <xf numFmtId="0" fontId="2" fillId="0" borderId="0" xfId="0" applyFont="1" applyAlignment="1">
      <alignment horizontal="center" wrapText="1"/>
    </xf>
    <xf numFmtId="0" fontId="2" fillId="13" borderId="0" xfId="0" applyFont="1" applyFill="1"/>
    <xf numFmtId="0" fontId="2" fillId="0" borderId="0" xfId="0" applyFont="1" applyAlignment="1">
      <alignment horizontal="center" vertical="center"/>
    </xf>
    <xf numFmtId="0" fontId="2" fillId="15" borderId="10" xfId="0" applyFont="1" applyFill="1" applyBorder="1" applyAlignment="1">
      <alignment horizontal="right"/>
    </xf>
    <xf numFmtId="164" fontId="2" fillId="15" borderId="11" xfId="0" applyNumberFormat="1" applyFont="1" applyFill="1" applyBorder="1" applyAlignment="1">
      <alignment horizontal="center"/>
    </xf>
    <xf numFmtId="0" fontId="2" fillId="15" borderId="0" xfId="0" applyFont="1" applyFill="1" applyAlignment="1">
      <alignment horizontal="left"/>
    </xf>
    <xf numFmtId="0" fontId="2" fillId="15" borderId="0" xfId="0" applyFont="1" applyFill="1" applyAlignment="1">
      <alignment horizontal="center"/>
    </xf>
    <xf numFmtId="0" fontId="2" fillId="15" borderId="0" xfId="0" applyFont="1" applyFill="1"/>
    <xf numFmtId="0" fontId="2" fillId="9" borderId="0" xfId="0" applyFont="1" applyFill="1"/>
    <xf numFmtId="0" fontId="2" fillId="0" borderId="13" xfId="0" applyFont="1" applyBorder="1"/>
    <xf numFmtId="0" fontId="2" fillId="0" borderId="13" xfId="0" applyFont="1" applyBorder="1" applyAlignment="1">
      <alignment horizontal="center" wrapText="1"/>
    </xf>
    <xf numFmtId="0" fontId="2" fillId="4" borderId="13" xfId="0" applyFont="1" applyFill="1" applyBorder="1" applyAlignment="1">
      <alignment horizontal="center" wrapText="1"/>
    </xf>
    <xf numFmtId="1" fontId="19" fillId="16" borderId="8" xfId="0" applyNumberFormat="1" applyFont="1" applyFill="1" applyBorder="1" applyAlignment="1">
      <alignment horizontal="center" wrapText="1"/>
    </xf>
    <xf numFmtId="0" fontId="3" fillId="8" borderId="14" xfId="0" applyFont="1" applyFill="1" applyBorder="1" applyAlignment="1">
      <alignment horizontal="center" wrapText="1"/>
    </xf>
    <xf numFmtId="0" fontId="2" fillId="6" borderId="13" xfId="0" applyFont="1" applyFill="1" applyBorder="1" applyAlignment="1">
      <alignment wrapText="1"/>
    </xf>
    <xf numFmtId="0" fontId="3" fillId="8" borderId="13" xfId="0" applyFont="1" applyFill="1" applyBorder="1" applyAlignment="1">
      <alignment horizont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10" fillId="0" borderId="8" xfId="0" applyFont="1" applyBorder="1" applyAlignment="1">
      <alignment horizontal="center"/>
    </xf>
    <xf numFmtId="0" fontId="2" fillId="7" borderId="8" xfId="0" applyFont="1" applyFill="1" applyBorder="1" applyAlignment="1">
      <alignment horizontal="center" wrapText="1"/>
    </xf>
    <xf numFmtId="1" fontId="2" fillId="7" borderId="13" xfId="0" applyNumberFormat="1" applyFont="1" applyFill="1" applyBorder="1" applyAlignment="1">
      <alignment horizontal="center"/>
    </xf>
    <xf numFmtId="0" fontId="2" fillId="7" borderId="13" xfId="0" applyFont="1" applyFill="1" applyBorder="1" applyAlignment="1">
      <alignment horizontal="center"/>
    </xf>
    <xf numFmtId="2" fontId="2" fillId="0" borderId="13" xfId="0" applyNumberFormat="1" applyFont="1" applyBorder="1" applyAlignment="1">
      <alignment horizontal="center"/>
    </xf>
    <xf numFmtId="0" fontId="2" fillId="7" borderId="13" xfId="0" applyFont="1" applyFill="1" applyBorder="1" applyAlignment="1">
      <alignment horizontal="center" vertical="center"/>
    </xf>
    <xf numFmtId="0" fontId="11" fillId="7" borderId="0" xfId="0" applyFont="1" applyFill="1" applyAlignment="1">
      <alignment horizontal="center" vertical="center"/>
    </xf>
    <xf numFmtId="2" fontId="2" fillId="2" borderId="13" xfId="0" applyNumberFormat="1" applyFont="1" applyFill="1" applyBorder="1" applyAlignment="1">
      <alignment horizontal="center"/>
    </xf>
    <xf numFmtId="0" fontId="20" fillId="0" borderId="0" xfId="0" applyFont="1"/>
    <xf numFmtId="0" fontId="2" fillId="0" borderId="8" xfId="0" applyFont="1" applyBorder="1" applyAlignment="1">
      <alignment horizontal="center"/>
    </xf>
    <xf numFmtId="0" fontId="2" fillId="17" borderId="0" xfId="0" applyFont="1" applyFill="1"/>
    <xf numFmtId="1" fontId="2" fillId="2" borderId="13" xfId="0" applyNumberFormat="1" applyFont="1" applyFill="1" applyBorder="1" applyAlignment="1">
      <alignment horizontal="center"/>
    </xf>
    <xf numFmtId="0" fontId="2" fillId="0" borderId="15" xfId="0" applyFont="1" applyBorder="1"/>
    <xf numFmtId="0" fontId="12" fillId="0" borderId="0" xfId="0" applyFont="1"/>
    <xf numFmtId="0" fontId="12" fillId="0" borderId="0" xfId="0" applyFont="1" applyAlignment="1">
      <alignment horizontal="center"/>
    </xf>
    <xf numFmtId="164" fontId="2" fillId="7" borderId="13" xfId="0" applyNumberFormat="1" applyFont="1" applyFill="1" applyBorder="1" applyAlignment="1">
      <alignment horizontal="center"/>
    </xf>
    <xf numFmtId="0" fontId="2" fillId="7" borderId="0" xfId="0" applyFont="1" applyFill="1"/>
    <xf numFmtId="0" fontId="2" fillId="12" borderId="0" xfId="0" applyFont="1" applyFill="1"/>
    <xf numFmtId="0" fontId="11" fillId="0" borderId="0" xfId="0" applyFont="1"/>
    <xf numFmtId="0" fontId="11" fillId="0" borderId="0" xfId="0" applyFont="1" applyAlignment="1">
      <alignment horizontal="center" wrapText="1"/>
    </xf>
    <xf numFmtId="0" fontId="11" fillId="13" borderId="0" xfId="0" applyFont="1" applyFill="1"/>
    <xf numFmtId="0" fontId="11" fillId="7" borderId="0" xfId="0" applyFont="1" applyFill="1"/>
    <xf numFmtId="0" fontId="11" fillId="14" borderId="0" xfId="0" quotePrefix="1" applyFont="1" applyFill="1"/>
    <xf numFmtId="0" fontId="11" fillId="0" borderId="0" xfId="0" applyFont="1" applyAlignment="1">
      <alignment horizontal="center"/>
    </xf>
    <xf numFmtId="0" fontId="2" fillId="8" borderId="0" xfId="0" applyFont="1" applyFill="1"/>
    <xf numFmtId="0" fontId="2" fillId="8" borderId="0" xfId="0" applyFont="1" applyFill="1" applyAlignment="1">
      <alignment horizontal="center"/>
    </xf>
    <xf numFmtId="0" fontId="12" fillId="0" borderId="10" xfId="0" applyFont="1" applyBorder="1" applyAlignment="1">
      <alignment horizontal="center" vertical="center"/>
    </xf>
    <xf numFmtId="0" fontId="2" fillId="0" borderId="9" xfId="0" applyFont="1" applyBorder="1" applyAlignment="1">
      <alignment horizontal="center"/>
    </xf>
    <xf numFmtId="0" fontId="2" fillId="0" borderId="11" xfId="0" applyFont="1" applyBorder="1" applyAlignment="1">
      <alignment horizontal="center"/>
    </xf>
    <xf numFmtId="0" fontId="12" fillId="0" borderId="10" xfId="0" applyFont="1" applyBorder="1" applyAlignment="1">
      <alignment horizontal="center"/>
    </xf>
    <xf numFmtId="0" fontId="3" fillId="0" borderId="12"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16" fillId="0" borderId="8" xfId="0" applyFont="1" applyBorder="1"/>
  </cellXfs>
  <cellStyles count="3">
    <cellStyle name="Normal" xfId="0" builtinId="0"/>
    <cellStyle name="Normal 3 2" xfId="1" xr:uid="{E2BE5BD0-DAFA-4A08-B712-F52BFB70754A}"/>
    <cellStyle name="Percent 2" xfId="2" xr:uid="{872F2CB4-61CF-4200-8EA7-9FC5510F459C}"/>
  </cellStyles>
  <dxfs count="19">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263525</xdr:colOff>
      <xdr:row>110</xdr:row>
      <xdr:rowOff>120650</xdr:rowOff>
    </xdr:from>
    <xdr:to>
      <xdr:col>6</xdr:col>
      <xdr:colOff>149947</xdr:colOff>
      <xdr:row>126</xdr:row>
      <xdr:rowOff>178233</xdr:rowOff>
    </xdr:to>
    <xdr:pic>
      <xdr:nvPicPr>
        <xdr:cNvPr id="2" name="Picture 1">
          <a:extLst>
            <a:ext uri="{FF2B5EF4-FFF2-40B4-BE49-F238E27FC236}">
              <a16:creationId xmlns:a16="http://schemas.microsoft.com/office/drawing/2014/main" id="{11682B85-7CD4-E320-571B-2D8EC046BB90}"/>
            </a:ext>
          </a:extLst>
        </xdr:cNvPr>
        <xdr:cNvPicPr>
          <a:picLocks noChangeAspect="1"/>
        </xdr:cNvPicPr>
      </xdr:nvPicPr>
      <xdr:blipFill>
        <a:blip xmlns:r="http://schemas.openxmlformats.org/officeDocument/2006/relationships" r:embed="rId1"/>
        <a:stretch>
          <a:fillRect/>
        </a:stretch>
      </xdr:blipFill>
      <xdr:spPr>
        <a:xfrm>
          <a:off x="263525" y="22209125"/>
          <a:ext cx="5172797" cy="3105583"/>
        </a:xfrm>
        <a:prstGeom prst="rect">
          <a:avLst/>
        </a:prstGeom>
      </xdr:spPr>
    </xdr:pic>
    <xdr:clientData/>
  </xdr:twoCellAnchor>
  <xdr:twoCellAnchor editAs="oneCell">
    <xdr:from>
      <xdr:col>1</xdr:col>
      <xdr:colOff>34925</xdr:colOff>
      <xdr:row>128</xdr:row>
      <xdr:rowOff>25400</xdr:rowOff>
    </xdr:from>
    <xdr:to>
      <xdr:col>6</xdr:col>
      <xdr:colOff>188044</xdr:colOff>
      <xdr:row>145</xdr:row>
      <xdr:rowOff>83010</xdr:rowOff>
    </xdr:to>
    <xdr:pic>
      <xdr:nvPicPr>
        <xdr:cNvPr id="3" name="Picture 2">
          <a:extLst>
            <a:ext uri="{FF2B5EF4-FFF2-40B4-BE49-F238E27FC236}">
              <a16:creationId xmlns:a16="http://schemas.microsoft.com/office/drawing/2014/main" id="{49D85120-13D7-1F0F-637C-7BEC592685A5}"/>
            </a:ext>
          </a:extLst>
        </xdr:cNvPr>
        <xdr:cNvPicPr>
          <a:picLocks noChangeAspect="1"/>
        </xdr:cNvPicPr>
      </xdr:nvPicPr>
      <xdr:blipFill>
        <a:blip xmlns:r="http://schemas.openxmlformats.org/officeDocument/2006/relationships" r:embed="rId2"/>
        <a:stretch>
          <a:fillRect/>
        </a:stretch>
      </xdr:blipFill>
      <xdr:spPr>
        <a:xfrm>
          <a:off x="320675" y="25542875"/>
          <a:ext cx="5153744" cy="3296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8</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9</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0A37-EAA6-47F5-BC8D-F681F036CD3A}">
  <dimension ref="A1:AC121"/>
  <sheetViews>
    <sheetView tabSelected="1" zoomScaleNormal="100" workbookViewId="0">
      <selection activeCell="T133" sqref="T133"/>
    </sheetView>
  </sheetViews>
  <sheetFormatPr defaultRowHeight="15" x14ac:dyDescent="0.25"/>
  <cols>
    <col min="1" max="1" width="4.28515625" style="10" customWidth="1"/>
    <col min="2" max="2" width="22.7109375" style="10" customWidth="1"/>
    <col min="3" max="3" width="12.7109375" style="10" customWidth="1"/>
    <col min="4" max="4" width="10" style="10" customWidth="1"/>
    <col min="5" max="5" width="9.140625" style="10"/>
    <col min="6" max="6" width="20.42578125" style="10" customWidth="1"/>
    <col min="7" max="7" width="12.140625" style="10" customWidth="1"/>
    <col min="8" max="8" width="10.42578125" style="10" customWidth="1"/>
    <col min="9" max="12" width="8.5703125" style="10" customWidth="1"/>
    <col min="13" max="13" width="2.7109375" style="10" customWidth="1"/>
    <col min="14" max="14" width="22.85546875" style="10" customWidth="1"/>
    <col min="15" max="15" width="8.140625" style="10" customWidth="1"/>
    <col min="16" max="25" width="7.42578125" style="10" customWidth="1"/>
    <col min="26" max="26" width="9.85546875" style="10" customWidth="1"/>
    <col min="27" max="27" width="7.42578125" style="10" customWidth="1"/>
    <col min="28" max="28" width="10.85546875" style="10" customWidth="1"/>
    <col min="29" max="29" width="11" style="10" customWidth="1"/>
    <col min="30" max="16384" width="9.140625" style="10"/>
  </cols>
  <sheetData>
    <row r="1" spans="2:29" ht="18.75" x14ac:dyDescent="0.3">
      <c r="B1" s="2" t="s">
        <v>0</v>
      </c>
      <c r="C1" s="3">
        <v>102</v>
      </c>
      <c r="D1" s="4" t="s">
        <v>1</v>
      </c>
      <c r="E1" s="5"/>
      <c r="F1" s="6">
        <v>45813</v>
      </c>
      <c r="G1" s="7" t="s">
        <v>2</v>
      </c>
      <c r="H1" s="8">
        <v>35</v>
      </c>
      <c r="I1" s="9"/>
      <c r="J1" s="9"/>
      <c r="K1" s="9"/>
      <c r="L1" s="9"/>
      <c r="N1" s="11" t="s">
        <v>3</v>
      </c>
      <c r="P1" s="12" t="s">
        <v>4</v>
      </c>
      <c r="Q1" s="13" t="s">
        <v>5</v>
      </c>
      <c r="R1" s="13" t="s">
        <v>6</v>
      </c>
      <c r="S1" s="13" t="s">
        <v>7</v>
      </c>
      <c r="T1" s="13" t="s">
        <v>8</v>
      </c>
      <c r="U1" s="13" t="s">
        <v>9</v>
      </c>
      <c r="V1" s="13" t="s">
        <v>10</v>
      </c>
      <c r="W1" s="13" t="s">
        <v>11</v>
      </c>
      <c r="X1" s="13" t="s">
        <v>12</v>
      </c>
      <c r="Y1" s="14"/>
      <c r="Z1" s="15" t="s">
        <v>13</v>
      </c>
      <c r="AA1" s="14"/>
      <c r="AB1" s="14"/>
      <c r="AC1" s="14"/>
    </row>
    <row r="2" spans="2:29" ht="12.75" customHeight="1" x14ac:dyDescent="0.25">
      <c r="C2" s="16"/>
      <c r="D2" s="9"/>
      <c r="E2" s="17"/>
      <c r="F2" s="16"/>
      <c r="G2" s="16"/>
      <c r="H2" s="16"/>
      <c r="I2" s="9"/>
      <c r="J2" s="9"/>
      <c r="K2" s="9"/>
      <c r="L2" s="9"/>
      <c r="N2" s="18" t="s">
        <v>14</v>
      </c>
      <c r="O2" s="2"/>
      <c r="P2" s="19" t="s">
        <v>2</v>
      </c>
      <c r="Q2" s="20" t="s">
        <v>2</v>
      </c>
      <c r="R2" s="20" t="s">
        <v>2</v>
      </c>
      <c r="S2" s="20" t="s">
        <v>2</v>
      </c>
      <c r="T2" s="20" t="s">
        <v>2</v>
      </c>
      <c r="U2" s="20" t="s">
        <v>2</v>
      </c>
      <c r="V2" s="20" t="s">
        <v>2</v>
      </c>
      <c r="W2" s="20" t="s">
        <v>2</v>
      </c>
      <c r="X2" s="20" t="s">
        <v>2</v>
      </c>
      <c r="Y2" s="14"/>
      <c r="Z2" s="15" t="s">
        <v>15</v>
      </c>
      <c r="AA2" s="14"/>
      <c r="AB2" s="15" t="s">
        <v>16</v>
      </c>
      <c r="AC2" s="14"/>
    </row>
    <row r="3" spans="2:29" ht="18.75" customHeight="1" x14ac:dyDescent="0.25">
      <c r="B3" s="21" t="s">
        <v>17</v>
      </c>
      <c r="C3" s="21"/>
      <c r="D3" s="22" t="s">
        <v>18</v>
      </c>
      <c r="E3" s="23" t="s">
        <v>19</v>
      </c>
      <c r="F3" s="21" t="s">
        <v>20</v>
      </c>
      <c r="G3" s="21"/>
      <c r="H3" s="22" t="s">
        <v>18</v>
      </c>
      <c r="I3" s="23" t="s">
        <v>19</v>
      </c>
      <c r="J3" s="9"/>
      <c r="K3" s="9"/>
      <c r="L3" s="9"/>
      <c r="N3" s="2" t="s">
        <v>21</v>
      </c>
      <c r="O3" s="7" t="s">
        <v>22</v>
      </c>
      <c r="P3" s="24">
        <v>4</v>
      </c>
      <c r="Q3" s="25">
        <v>4</v>
      </c>
      <c r="R3" s="25">
        <v>4</v>
      </c>
      <c r="S3" s="25">
        <v>3</v>
      </c>
      <c r="T3" s="25">
        <v>4</v>
      </c>
      <c r="U3" s="25">
        <v>4</v>
      </c>
      <c r="V3" s="25">
        <v>5</v>
      </c>
      <c r="W3" s="25">
        <v>3</v>
      </c>
      <c r="X3" s="25">
        <v>4</v>
      </c>
      <c r="Y3" s="26" t="s">
        <v>23</v>
      </c>
      <c r="Z3" s="15" t="s">
        <v>24</v>
      </c>
      <c r="AA3" s="26" t="s">
        <v>19</v>
      </c>
      <c r="AB3" s="15" t="s">
        <v>25</v>
      </c>
      <c r="AC3" s="27" t="s">
        <v>26</v>
      </c>
    </row>
    <row r="4" spans="2:29" ht="15.75" x14ac:dyDescent="0.25">
      <c r="B4" s="28" t="s">
        <v>27</v>
      </c>
      <c r="C4" s="28" t="s">
        <v>28</v>
      </c>
      <c r="D4" s="29" t="s">
        <v>29</v>
      </c>
      <c r="E4" s="30" t="s">
        <v>30</v>
      </c>
      <c r="F4" s="28" t="s">
        <v>31</v>
      </c>
      <c r="G4" s="28" t="s">
        <v>28</v>
      </c>
      <c r="H4" s="29" t="s">
        <v>29</v>
      </c>
      <c r="I4" s="30" t="s">
        <v>30</v>
      </c>
      <c r="J4" s="9"/>
      <c r="K4" s="9"/>
      <c r="L4" s="9"/>
      <c r="N4" s="31" t="s">
        <v>32</v>
      </c>
      <c r="O4" s="32">
        <f>VLOOKUP($N4,'[1]2025 Sign Ups'!$B$2:$E$127,4,FALSE)</f>
        <v>8</v>
      </c>
      <c r="P4" s="33">
        <v>6</v>
      </c>
      <c r="Q4" s="33">
        <v>6</v>
      </c>
      <c r="R4" s="33">
        <v>5</v>
      </c>
      <c r="S4" s="33">
        <v>4</v>
      </c>
      <c r="T4" s="33">
        <v>5</v>
      </c>
      <c r="U4" s="33">
        <v>7</v>
      </c>
      <c r="V4" s="33">
        <v>8</v>
      </c>
      <c r="W4" s="33">
        <v>4</v>
      </c>
      <c r="X4" s="33">
        <v>6</v>
      </c>
      <c r="Y4" s="34">
        <f t="shared" ref="Y4:Y35" si="0">IF(P4&gt;1,SUM(P4:X4),"")</f>
        <v>51</v>
      </c>
      <c r="Z4" s="34">
        <f>IF(AB4="TBD","TBD",ROUND(AB4,0))</f>
        <v>17</v>
      </c>
      <c r="AA4" s="34">
        <f t="shared" ref="AA4:AA35" si="1">IF(P4&gt;0,SUM(Y4-Z4)," ")</f>
        <v>34</v>
      </c>
      <c r="AB4" s="35">
        <v>17.06666666666667</v>
      </c>
      <c r="AC4" s="35">
        <v>16.700000000000003</v>
      </c>
    </row>
    <row r="5" spans="2:29" ht="15.75" x14ac:dyDescent="0.25">
      <c r="B5" s="36" t="s">
        <v>33</v>
      </c>
      <c r="C5" s="37">
        <f t="shared" ref="C5:C14" si="2">INDEX($Y$4:$Y$107,MATCH(B5,$N$4:$N$107,0))</f>
        <v>45</v>
      </c>
      <c r="D5" s="37">
        <f t="shared" ref="D5:D14" si="3">INDEX($Z$4:$Z$107,MATCH(B5,$N$4:$N$107,0))</f>
        <v>12</v>
      </c>
      <c r="E5" s="37">
        <f t="shared" ref="E5:E14" si="4">INDEX($AA$4:$AA$107,MATCH(B5,$N$4:$N$107,0))</f>
        <v>33</v>
      </c>
      <c r="F5" s="36" t="s">
        <v>34</v>
      </c>
      <c r="G5" s="37">
        <f t="shared" ref="G5:G14" si="5">INDEX($Y$4:$Y$107,MATCH(F5,$N$4:$N$107,0))</f>
        <v>46</v>
      </c>
      <c r="H5" s="37">
        <f t="shared" ref="H5:H14" si="6">INDEX($Z$4:$Z$107,MATCH(F5,$N$4:$N$107,0))</f>
        <v>15</v>
      </c>
      <c r="I5" s="38">
        <f t="shared" ref="I5:I14" si="7">INDEX($AA$4:$AA$107,MATCH(F5,$N$4:$N$107,0))</f>
        <v>31</v>
      </c>
      <c r="J5" s="9"/>
      <c r="K5" s="9"/>
      <c r="L5" s="9"/>
      <c r="N5" s="31" t="s">
        <v>35</v>
      </c>
      <c r="O5" s="32">
        <f>VLOOKUP($N5,'[1]2025 Sign Ups'!$B$2:$E$127,4,FALSE)</f>
        <v>5</v>
      </c>
      <c r="P5" s="33">
        <v>6</v>
      </c>
      <c r="Q5" s="33">
        <v>7</v>
      </c>
      <c r="R5" s="33">
        <v>7</v>
      </c>
      <c r="S5" s="33">
        <v>5</v>
      </c>
      <c r="T5" s="33">
        <v>4</v>
      </c>
      <c r="U5" s="33">
        <v>5</v>
      </c>
      <c r="V5" s="33">
        <v>6</v>
      </c>
      <c r="W5" s="33">
        <v>5</v>
      </c>
      <c r="X5" s="33">
        <v>6</v>
      </c>
      <c r="Y5" s="34">
        <f t="shared" si="0"/>
        <v>51</v>
      </c>
      <c r="Z5" s="39">
        <f>IF(AB5="TBD","TBD",ROUND(AB5,0))-1</f>
        <v>8</v>
      </c>
      <c r="AA5" s="34">
        <f t="shared" si="1"/>
        <v>43</v>
      </c>
      <c r="AB5" s="35">
        <v>8.93333333333333</v>
      </c>
      <c r="AC5" s="35">
        <v>8.93333333333333</v>
      </c>
    </row>
    <row r="6" spans="2:29" ht="15.75" x14ac:dyDescent="0.25">
      <c r="B6" s="36" t="s">
        <v>36</v>
      </c>
      <c r="C6" s="37">
        <f t="shared" si="2"/>
        <v>41</v>
      </c>
      <c r="D6" s="37">
        <f t="shared" si="3"/>
        <v>7</v>
      </c>
      <c r="E6" s="37">
        <f t="shared" si="4"/>
        <v>34</v>
      </c>
      <c r="F6" s="36" t="s">
        <v>37</v>
      </c>
      <c r="G6" s="37">
        <f t="shared" si="5"/>
        <v>39</v>
      </c>
      <c r="H6" s="37">
        <f t="shared" si="6"/>
        <v>5</v>
      </c>
      <c r="I6" s="37">
        <f t="shared" si="7"/>
        <v>34</v>
      </c>
      <c r="J6" s="9"/>
      <c r="K6" s="9"/>
      <c r="L6" s="9"/>
      <c r="N6" s="40" t="s">
        <v>34</v>
      </c>
      <c r="O6" s="32">
        <f>VLOOKUP($N6,'[1]2025 Sign Ups'!$B$2:$E$127,4,FALSE)</f>
        <v>3</v>
      </c>
      <c r="P6" s="33">
        <v>5</v>
      </c>
      <c r="Q6" s="33">
        <v>5</v>
      </c>
      <c r="R6" s="33">
        <v>4</v>
      </c>
      <c r="S6" s="33">
        <v>6</v>
      </c>
      <c r="T6" s="33">
        <v>4</v>
      </c>
      <c r="U6" s="33">
        <v>6</v>
      </c>
      <c r="V6" s="33">
        <v>6</v>
      </c>
      <c r="W6" s="33">
        <v>4</v>
      </c>
      <c r="X6" s="33">
        <v>6</v>
      </c>
      <c r="Y6" s="34">
        <f t="shared" si="0"/>
        <v>46</v>
      </c>
      <c r="Z6" s="41">
        <f>IF(AB6="TBD","TBD",ROUND(AB6,0))-1</f>
        <v>15</v>
      </c>
      <c r="AA6" s="34">
        <f t="shared" si="1"/>
        <v>31</v>
      </c>
      <c r="AB6" s="35">
        <v>15.933333333333337</v>
      </c>
      <c r="AC6" s="35">
        <v>14.600000000000001</v>
      </c>
    </row>
    <row r="7" spans="2:29" ht="15.75" x14ac:dyDescent="0.25">
      <c r="B7" s="36" t="s">
        <v>38</v>
      </c>
      <c r="C7" s="37">
        <f t="shared" si="2"/>
        <v>42</v>
      </c>
      <c r="D7" s="37">
        <f t="shared" si="3"/>
        <v>6</v>
      </c>
      <c r="E7" s="37">
        <f t="shared" si="4"/>
        <v>36</v>
      </c>
      <c r="F7" s="36" t="s">
        <v>39</v>
      </c>
      <c r="G7" s="37">
        <f t="shared" si="5"/>
        <v>42</v>
      </c>
      <c r="H7" s="37">
        <f t="shared" si="6"/>
        <v>8</v>
      </c>
      <c r="I7" s="37">
        <f t="shared" si="7"/>
        <v>34</v>
      </c>
      <c r="J7" s="9"/>
      <c r="K7" s="9"/>
      <c r="L7" s="9"/>
      <c r="N7" s="31" t="s">
        <v>40</v>
      </c>
      <c r="O7" s="32">
        <f>VLOOKUP($N7,'[1]2025 Sign Ups'!$B$2:$E$127,4,FALSE)</f>
        <v>5</v>
      </c>
      <c r="P7" s="33"/>
      <c r="Q7" s="33"/>
      <c r="R7" s="33"/>
      <c r="S7" s="33"/>
      <c r="T7" s="33"/>
      <c r="U7" s="33"/>
      <c r="V7" s="33"/>
      <c r="W7" s="33"/>
      <c r="X7" s="33"/>
      <c r="Y7" s="34" t="str">
        <f t="shared" si="0"/>
        <v/>
      </c>
      <c r="Z7" s="39">
        <f>IF(AB7="TBD","TBD",ROUND(AB7,0))-1</f>
        <v>16</v>
      </c>
      <c r="AA7" s="34" t="str">
        <f t="shared" si="1"/>
        <v xml:space="preserve"> </v>
      </c>
      <c r="AB7" s="35">
        <v>16.711111111111109</v>
      </c>
      <c r="AC7" s="35">
        <v>16.711111111111109</v>
      </c>
    </row>
    <row r="8" spans="2:29" ht="15.75" x14ac:dyDescent="0.25">
      <c r="B8" s="36" t="s">
        <v>41</v>
      </c>
      <c r="C8" s="37">
        <f t="shared" si="2"/>
        <v>43</v>
      </c>
      <c r="D8" s="37">
        <f t="shared" si="3"/>
        <v>7</v>
      </c>
      <c r="E8" s="37">
        <f t="shared" si="4"/>
        <v>36</v>
      </c>
      <c r="F8" s="36" t="s">
        <v>42</v>
      </c>
      <c r="G8" s="37">
        <f t="shared" si="5"/>
        <v>40</v>
      </c>
      <c r="H8" s="37">
        <f t="shared" si="6"/>
        <v>6</v>
      </c>
      <c r="I8" s="37">
        <f t="shared" si="7"/>
        <v>34</v>
      </c>
      <c r="J8" s="9"/>
      <c r="K8" s="9"/>
      <c r="L8" s="9"/>
      <c r="N8" s="31" t="s">
        <v>43</v>
      </c>
      <c r="O8" s="32">
        <f>VLOOKUP($N8,'[1]2025 Sign Ups'!$B$2:$E$127,4,FALSE)</f>
        <v>8</v>
      </c>
      <c r="P8" s="33">
        <v>4</v>
      </c>
      <c r="Q8" s="33">
        <v>4</v>
      </c>
      <c r="R8" s="33">
        <v>4</v>
      </c>
      <c r="S8" s="33">
        <v>3</v>
      </c>
      <c r="T8" s="33">
        <v>5</v>
      </c>
      <c r="U8" s="33">
        <v>4</v>
      </c>
      <c r="V8" s="33">
        <v>5</v>
      </c>
      <c r="W8" s="33">
        <v>4</v>
      </c>
      <c r="X8" s="33">
        <v>3</v>
      </c>
      <c r="Y8" s="34">
        <f t="shared" si="0"/>
        <v>36</v>
      </c>
      <c r="Z8" s="34">
        <f t="shared" ref="Z8:Z38" si="8">IF(AB8="TBD","TBD",ROUND(AB8,0))</f>
        <v>4</v>
      </c>
      <c r="AA8" s="34">
        <f t="shared" si="1"/>
        <v>32</v>
      </c>
      <c r="AB8" s="35">
        <v>4.1000000000000014</v>
      </c>
      <c r="AC8" s="35">
        <v>3.1000000000000014</v>
      </c>
    </row>
    <row r="9" spans="2:29" ht="15.75" x14ac:dyDescent="0.25">
      <c r="B9" s="36" t="s">
        <v>44</v>
      </c>
      <c r="C9" s="37">
        <f t="shared" si="2"/>
        <v>45</v>
      </c>
      <c r="D9" s="37">
        <f t="shared" si="3"/>
        <v>9</v>
      </c>
      <c r="E9" s="37">
        <f t="shared" si="4"/>
        <v>36</v>
      </c>
      <c r="F9" s="36" t="s">
        <v>45</v>
      </c>
      <c r="G9" s="37">
        <f t="shared" si="5"/>
        <v>41</v>
      </c>
      <c r="H9" s="37">
        <f t="shared" si="6"/>
        <v>3</v>
      </c>
      <c r="I9" s="37">
        <f t="shared" si="7"/>
        <v>38</v>
      </c>
      <c r="J9" s="9"/>
      <c r="K9" s="9"/>
      <c r="L9" s="9"/>
      <c r="N9" s="31" t="s">
        <v>46</v>
      </c>
      <c r="O9" s="32">
        <f>VLOOKUP($N9,'[1]2025 Sign Ups'!$B$2:$E$127,4,FALSE)</f>
        <v>10</v>
      </c>
      <c r="P9" s="33">
        <v>6</v>
      </c>
      <c r="Q9" s="33">
        <v>4</v>
      </c>
      <c r="R9" s="33">
        <v>6</v>
      </c>
      <c r="S9" s="33">
        <v>2</v>
      </c>
      <c r="T9" s="33">
        <v>4</v>
      </c>
      <c r="U9" s="33">
        <v>5</v>
      </c>
      <c r="V9" s="33">
        <v>8</v>
      </c>
      <c r="W9" s="33">
        <v>4</v>
      </c>
      <c r="X9" s="33">
        <v>4</v>
      </c>
      <c r="Y9" s="34">
        <f t="shared" si="0"/>
        <v>43</v>
      </c>
      <c r="Z9" s="34">
        <f t="shared" si="8"/>
        <v>8</v>
      </c>
      <c r="AA9" s="34">
        <f t="shared" si="1"/>
        <v>35</v>
      </c>
      <c r="AB9" s="35">
        <v>8.18333333333333</v>
      </c>
      <c r="AC9" s="35">
        <v>6.93333333333333</v>
      </c>
    </row>
    <row r="10" spans="2:29" ht="15.75" x14ac:dyDescent="0.25">
      <c r="B10" s="36" t="s">
        <v>47</v>
      </c>
      <c r="C10" s="37">
        <f t="shared" si="2"/>
        <v>53</v>
      </c>
      <c r="D10" s="37">
        <f t="shared" si="3"/>
        <v>17</v>
      </c>
      <c r="E10" s="37">
        <f t="shared" si="4"/>
        <v>36</v>
      </c>
      <c r="F10" s="36" t="s">
        <v>48</v>
      </c>
      <c r="G10" s="37">
        <f t="shared" si="5"/>
        <v>45</v>
      </c>
      <c r="H10" s="37">
        <f t="shared" si="6"/>
        <v>7</v>
      </c>
      <c r="I10" s="37">
        <f t="shared" si="7"/>
        <v>38</v>
      </c>
      <c r="J10" s="9"/>
      <c r="K10" s="9"/>
      <c r="L10" s="9"/>
      <c r="N10" s="31" t="s">
        <v>49</v>
      </c>
      <c r="O10" s="32">
        <f>VLOOKUP($N10,'[1]2025 Sign Ups'!$B$2:$E$127,4,FALSE)</f>
        <v>8</v>
      </c>
      <c r="P10" s="33"/>
      <c r="Q10" s="33"/>
      <c r="R10" s="33"/>
      <c r="S10" s="33"/>
      <c r="T10" s="33"/>
      <c r="U10" s="33"/>
      <c r="V10" s="33"/>
      <c r="W10" s="33"/>
      <c r="X10" s="33"/>
      <c r="Y10" s="34" t="str">
        <f t="shared" si="0"/>
        <v/>
      </c>
      <c r="Z10" s="34">
        <f t="shared" si="8"/>
        <v>9</v>
      </c>
      <c r="AA10" s="34" t="str">
        <f t="shared" si="1"/>
        <v xml:space="preserve"> </v>
      </c>
      <c r="AB10" s="35">
        <v>8.8666666666666742</v>
      </c>
      <c r="AC10" s="35">
        <v>8.8666666666666742</v>
      </c>
    </row>
    <row r="11" spans="2:29" ht="15.75" x14ac:dyDescent="0.25">
      <c r="B11" s="42" t="s">
        <v>50</v>
      </c>
      <c r="C11" s="32">
        <f t="shared" si="2"/>
        <v>48</v>
      </c>
      <c r="D11" s="32">
        <f t="shared" si="3"/>
        <v>11</v>
      </c>
      <c r="E11" s="32">
        <f t="shared" si="4"/>
        <v>37</v>
      </c>
      <c r="F11" s="42" t="s">
        <v>51</v>
      </c>
      <c r="G11" s="32">
        <f t="shared" si="5"/>
        <v>49</v>
      </c>
      <c r="H11" s="32">
        <f t="shared" si="6"/>
        <v>11</v>
      </c>
      <c r="I11" s="32">
        <f t="shared" si="7"/>
        <v>38</v>
      </c>
      <c r="J11" s="9"/>
      <c r="K11" s="9"/>
      <c r="L11" s="9"/>
      <c r="N11" s="31" t="s">
        <v>55</v>
      </c>
      <c r="O11" s="32">
        <f>VLOOKUP($N11,'[1]2025 Sign Ups'!$B$2:$E$127,4,FALSE)</f>
        <v>5</v>
      </c>
      <c r="P11" s="33">
        <v>4</v>
      </c>
      <c r="Q11" s="33">
        <v>5</v>
      </c>
      <c r="R11" s="33">
        <v>4</v>
      </c>
      <c r="S11" s="33">
        <v>5</v>
      </c>
      <c r="T11" s="33">
        <v>4</v>
      </c>
      <c r="U11" s="33">
        <v>6</v>
      </c>
      <c r="V11" s="33">
        <v>7</v>
      </c>
      <c r="W11" s="33">
        <v>3</v>
      </c>
      <c r="X11" s="33">
        <v>6</v>
      </c>
      <c r="Y11" s="34">
        <f t="shared" si="0"/>
        <v>44</v>
      </c>
      <c r="Z11" s="34">
        <f t="shared" si="8"/>
        <v>11</v>
      </c>
      <c r="AA11" s="34">
        <f t="shared" si="1"/>
        <v>33</v>
      </c>
      <c r="AB11" s="35">
        <v>11.280000000000001</v>
      </c>
      <c r="AC11" s="35">
        <v>10.61</v>
      </c>
    </row>
    <row r="12" spans="2:29" ht="15.75" x14ac:dyDescent="0.25">
      <c r="B12" s="42" t="s">
        <v>53</v>
      </c>
      <c r="C12" s="32">
        <f t="shared" si="2"/>
        <v>49</v>
      </c>
      <c r="D12" s="32">
        <f t="shared" si="3"/>
        <v>11</v>
      </c>
      <c r="E12" s="32">
        <f t="shared" si="4"/>
        <v>38</v>
      </c>
      <c r="F12" s="42" t="s">
        <v>54</v>
      </c>
      <c r="G12" s="32">
        <f t="shared" si="5"/>
        <v>50</v>
      </c>
      <c r="H12" s="32">
        <f t="shared" si="6"/>
        <v>11</v>
      </c>
      <c r="I12" s="32">
        <f t="shared" si="7"/>
        <v>39</v>
      </c>
      <c r="J12" s="9"/>
      <c r="K12" s="9"/>
      <c r="L12" s="9"/>
      <c r="N12" s="31" t="s">
        <v>58</v>
      </c>
      <c r="O12" s="32">
        <f>VLOOKUP($N12,'[1]2025 Sign Ups'!$B$2:$E$127,4,FALSE)</f>
        <v>2</v>
      </c>
      <c r="P12" s="33">
        <v>7</v>
      </c>
      <c r="Q12" s="33">
        <v>6</v>
      </c>
      <c r="R12" s="33">
        <v>7</v>
      </c>
      <c r="S12" s="33">
        <v>4</v>
      </c>
      <c r="T12" s="33">
        <v>7</v>
      </c>
      <c r="U12" s="33">
        <v>7</v>
      </c>
      <c r="V12" s="33">
        <v>8</v>
      </c>
      <c r="W12" s="33">
        <v>4</v>
      </c>
      <c r="X12" s="33">
        <v>7</v>
      </c>
      <c r="Y12" s="34">
        <f t="shared" si="0"/>
        <v>57</v>
      </c>
      <c r="Z12" s="34">
        <f t="shared" si="8"/>
        <v>19</v>
      </c>
      <c r="AA12" s="34">
        <f t="shared" si="1"/>
        <v>38</v>
      </c>
      <c r="AB12" s="35">
        <v>18.600000000000001</v>
      </c>
      <c r="AC12" s="35">
        <v>18.600000000000001</v>
      </c>
    </row>
    <row r="13" spans="2:29" ht="15.75" x14ac:dyDescent="0.25">
      <c r="B13" s="42" t="s">
        <v>56</v>
      </c>
      <c r="C13" s="32" t="str">
        <f t="shared" si="2"/>
        <v/>
      </c>
      <c r="D13" s="32">
        <f t="shared" si="3"/>
        <v>2</v>
      </c>
      <c r="E13" s="32" t="str">
        <f t="shared" si="4"/>
        <v xml:space="preserve"> </v>
      </c>
      <c r="F13" s="42" t="s">
        <v>57</v>
      </c>
      <c r="G13" s="32">
        <f t="shared" si="5"/>
        <v>57</v>
      </c>
      <c r="H13" s="32">
        <f t="shared" si="6"/>
        <v>17</v>
      </c>
      <c r="I13" s="32">
        <f t="shared" si="7"/>
        <v>40</v>
      </c>
      <c r="J13" s="9"/>
      <c r="K13" s="9"/>
      <c r="L13" s="9"/>
      <c r="N13" s="31" t="s">
        <v>61</v>
      </c>
      <c r="O13" s="32">
        <f>VLOOKUP($N13,'[1]2025 Sign Ups'!$B$2:$E$127,4,FALSE)</f>
        <v>6</v>
      </c>
      <c r="P13" s="33">
        <v>5</v>
      </c>
      <c r="Q13" s="33">
        <v>5</v>
      </c>
      <c r="R13" s="33">
        <v>5</v>
      </c>
      <c r="S13" s="33">
        <v>4</v>
      </c>
      <c r="T13" s="33">
        <v>5</v>
      </c>
      <c r="U13" s="33">
        <v>5</v>
      </c>
      <c r="V13" s="33">
        <v>6</v>
      </c>
      <c r="W13" s="33">
        <v>2</v>
      </c>
      <c r="X13" s="33">
        <v>5</v>
      </c>
      <c r="Y13" s="34">
        <f t="shared" si="0"/>
        <v>42</v>
      </c>
      <c r="Z13" s="34">
        <f t="shared" si="8"/>
        <v>7</v>
      </c>
      <c r="AA13" s="34">
        <f t="shared" si="1"/>
        <v>35</v>
      </c>
      <c r="AB13" s="35">
        <v>7.2666666666666728</v>
      </c>
      <c r="AC13" s="35">
        <v>6.5166666666666728</v>
      </c>
    </row>
    <row r="14" spans="2:29" ht="15.75" x14ac:dyDescent="0.25">
      <c r="B14" s="43" t="s">
        <v>59</v>
      </c>
      <c r="C14" s="32" t="str">
        <f t="shared" si="2"/>
        <v/>
      </c>
      <c r="D14" s="32">
        <f t="shared" si="3"/>
        <v>14</v>
      </c>
      <c r="E14" s="32" t="str">
        <f t="shared" si="4"/>
        <v xml:space="preserve"> </v>
      </c>
      <c r="F14" s="42" t="s">
        <v>60</v>
      </c>
      <c r="G14" s="32" t="str">
        <f t="shared" si="5"/>
        <v/>
      </c>
      <c r="H14" s="32">
        <f t="shared" si="6"/>
        <v>11</v>
      </c>
      <c r="I14" s="32" t="str">
        <f t="shared" si="7"/>
        <v xml:space="preserve"> </v>
      </c>
      <c r="J14" s="9"/>
      <c r="K14" s="9"/>
      <c r="L14" s="9"/>
      <c r="N14" s="31" t="s">
        <v>63</v>
      </c>
      <c r="O14" s="32">
        <f>VLOOKUP($N14,'[1]2025 Sign Ups'!$B$2:$E$127,4,FALSE)</f>
        <v>4</v>
      </c>
      <c r="P14" s="33">
        <v>3</v>
      </c>
      <c r="Q14" s="33">
        <v>4</v>
      </c>
      <c r="R14" s="33">
        <v>5</v>
      </c>
      <c r="S14" s="33">
        <v>3</v>
      </c>
      <c r="T14" s="33">
        <v>6</v>
      </c>
      <c r="U14" s="33">
        <v>4</v>
      </c>
      <c r="V14" s="33">
        <v>6</v>
      </c>
      <c r="W14" s="33">
        <v>3</v>
      </c>
      <c r="X14" s="33">
        <v>4</v>
      </c>
      <c r="Y14" s="34">
        <f t="shared" si="0"/>
        <v>38</v>
      </c>
      <c r="Z14" s="34">
        <f t="shared" si="8"/>
        <v>5</v>
      </c>
      <c r="AA14" s="34">
        <f t="shared" si="1"/>
        <v>33</v>
      </c>
      <c r="AB14" s="35">
        <v>5.4333333333333371</v>
      </c>
      <c r="AC14" s="35">
        <v>4.4888888888888943</v>
      </c>
    </row>
    <row r="15" spans="2:29" ht="18.75" customHeight="1" x14ac:dyDescent="0.25">
      <c r="B15" s="44" t="s">
        <v>62</v>
      </c>
      <c r="C15" s="45"/>
      <c r="D15" s="46">
        <f>AVERAGE(D4:D10)</f>
        <v>9.6666666666666661</v>
      </c>
      <c r="E15" s="47">
        <f>SUM(E5:E10)</f>
        <v>211</v>
      </c>
      <c r="F15" s="44" t="s">
        <v>62</v>
      </c>
      <c r="G15" s="45"/>
      <c r="H15" s="46">
        <f>AVERAGE(H4:H10)</f>
        <v>7.333333333333333</v>
      </c>
      <c r="I15" s="48">
        <f>SUM(I5:I10)</f>
        <v>209</v>
      </c>
      <c r="J15" s="9"/>
      <c r="K15" s="9"/>
      <c r="L15" s="9"/>
      <c r="N15" s="31" t="s">
        <v>65</v>
      </c>
      <c r="O15" s="32">
        <f>VLOOKUP($N15,'[1]2025 Sign Ups'!$B$2:$E$127,4,FALSE)</f>
        <v>7</v>
      </c>
      <c r="P15" s="33"/>
      <c r="Q15" s="33"/>
      <c r="R15" s="33"/>
      <c r="S15" s="33"/>
      <c r="T15" s="33"/>
      <c r="U15" s="33"/>
      <c r="V15" s="33"/>
      <c r="W15" s="33"/>
      <c r="X15" s="33"/>
      <c r="Y15" s="34" t="str">
        <f t="shared" si="0"/>
        <v/>
      </c>
      <c r="Z15" s="34">
        <f t="shared" si="8"/>
        <v>10</v>
      </c>
      <c r="AA15" s="34" t="str">
        <f t="shared" si="1"/>
        <v xml:space="preserve"> </v>
      </c>
      <c r="AB15" s="35">
        <v>10.266666666666673</v>
      </c>
      <c r="AC15" s="35">
        <v>10.266666666666673</v>
      </c>
    </row>
    <row r="16" spans="2:29" ht="15.75" x14ac:dyDescent="0.25">
      <c r="B16" s="44" t="s">
        <v>64</v>
      </c>
      <c r="C16" s="45"/>
      <c r="D16" s="46"/>
      <c r="E16" s="32">
        <f>E15-SUM($H$1*6)</f>
        <v>1</v>
      </c>
      <c r="F16" s="44" t="s">
        <v>64</v>
      </c>
      <c r="G16" s="45"/>
      <c r="H16" s="46"/>
      <c r="I16" s="37">
        <f>I15-SUM($H$1*6)</f>
        <v>-1</v>
      </c>
      <c r="J16" s="9"/>
      <c r="K16" s="9"/>
      <c r="L16" s="9"/>
      <c r="N16" s="31" t="s">
        <v>66</v>
      </c>
      <c r="O16" s="32">
        <f>VLOOKUP($N16,'[1]2025 Sign Ups'!$B$2:$E$127,4,FALSE)</f>
        <v>7</v>
      </c>
      <c r="P16" s="33"/>
      <c r="Q16" s="33"/>
      <c r="R16" s="33"/>
      <c r="S16" s="33"/>
      <c r="T16" s="33"/>
      <c r="U16" s="33"/>
      <c r="V16" s="33"/>
      <c r="W16" s="33"/>
      <c r="X16" s="33"/>
      <c r="Y16" s="34" t="str">
        <f t="shared" si="0"/>
        <v/>
      </c>
      <c r="Z16" s="34">
        <f t="shared" si="8"/>
        <v>13</v>
      </c>
      <c r="AA16" s="34" t="str">
        <f t="shared" si="1"/>
        <v xml:space="preserve"> </v>
      </c>
      <c r="AB16" s="35">
        <v>13.266666666666673</v>
      </c>
      <c r="AC16" s="35">
        <v>13.266666666666673</v>
      </c>
    </row>
    <row r="17" spans="2:29" ht="15.75" x14ac:dyDescent="0.25">
      <c r="B17" s="49"/>
      <c r="C17" s="50"/>
      <c r="D17" s="51"/>
      <c r="E17" s="52"/>
      <c r="F17" s="49"/>
      <c r="G17" s="50"/>
      <c r="H17" s="51"/>
      <c r="I17" s="52"/>
      <c r="J17" s="9"/>
      <c r="K17" s="9"/>
      <c r="L17" s="9"/>
      <c r="N17" s="31" t="s">
        <v>52</v>
      </c>
      <c r="O17" s="32">
        <v>9</v>
      </c>
      <c r="P17" s="33">
        <v>5</v>
      </c>
      <c r="Q17" s="33">
        <v>5</v>
      </c>
      <c r="R17" s="33">
        <v>7</v>
      </c>
      <c r="S17" s="33">
        <v>4</v>
      </c>
      <c r="T17" s="33">
        <v>7</v>
      </c>
      <c r="U17" s="33">
        <v>5</v>
      </c>
      <c r="V17" s="33">
        <v>6</v>
      </c>
      <c r="W17" s="33">
        <v>4</v>
      </c>
      <c r="X17" s="33">
        <v>4</v>
      </c>
      <c r="Y17" s="34">
        <f t="shared" si="0"/>
        <v>47</v>
      </c>
      <c r="Z17" s="34">
        <f t="shared" si="8"/>
        <v>8</v>
      </c>
      <c r="AA17" s="34">
        <f t="shared" si="1"/>
        <v>39</v>
      </c>
      <c r="AB17" s="35">
        <v>8.120000000000001</v>
      </c>
      <c r="AC17" s="35" t="s">
        <v>182</v>
      </c>
    </row>
    <row r="18" spans="2:29" ht="15" customHeight="1" x14ac:dyDescent="0.25">
      <c r="B18" s="21" t="s">
        <v>67</v>
      </c>
      <c r="C18" s="21"/>
      <c r="D18" s="22" t="s">
        <v>18</v>
      </c>
      <c r="E18" s="23" t="s">
        <v>19</v>
      </c>
      <c r="F18" s="21" t="s">
        <v>68</v>
      </c>
      <c r="G18" s="21"/>
      <c r="H18" s="22" t="s">
        <v>18</v>
      </c>
      <c r="I18" s="23" t="s">
        <v>19</v>
      </c>
      <c r="J18" s="9"/>
      <c r="K18" s="9"/>
      <c r="L18" s="9"/>
      <c r="N18" s="31" t="s">
        <v>69</v>
      </c>
      <c r="O18" s="32">
        <f>VLOOKUP($N18,'[1]2025 Sign Ups'!$B$2:$E$127,4,FALSE)</f>
        <v>7</v>
      </c>
      <c r="P18" s="33">
        <v>5</v>
      </c>
      <c r="Q18" s="33">
        <v>5</v>
      </c>
      <c r="R18" s="33">
        <v>5</v>
      </c>
      <c r="S18" s="33">
        <v>3</v>
      </c>
      <c r="T18" s="33">
        <v>4</v>
      </c>
      <c r="U18" s="33">
        <v>6</v>
      </c>
      <c r="V18" s="33">
        <v>8</v>
      </c>
      <c r="W18" s="33">
        <v>3</v>
      </c>
      <c r="X18" s="33">
        <v>4</v>
      </c>
      <c r="Y18" s="34">
        <f t="shared" si="0"/>
        <v>43</v>
      </c>
      <c r="Z18" s="34">
        <f t="shared" si="8"/>
        <v>8</v>
      </c>
      <c r="AA18" s="34">
        <f t="shared" si="1"/>
        <v>35</v>
      </c>
      <c r="AB18" s="35">
        <v>7.9500000000000028</v>
      </c>
      <c r="AC18" s="35">
        <v>7.6999999999999957</v>
      </c>
    </row>
    <row r="19" spans="2:29" ht="15.75" x14ac:dyDescent="0.25">
      <c r="B19" s="28" t="s">
        <v>70</v>
      </c>
      <c r="C19" s="28" t="s">
        <v>28</v>
      </c>
      <c r="D19" s="29" t="s">
        <v>29</v>
      </c>
      <c r="E19" s="30" t="s">
        <v>30</v>
      </c>
      <c r="F19" s="28" t="s">
        <v>71</v>
      </c>
      <c r="G19" s="28" t="s">
        <v>28</v>
      </c>
      <c r="H19" s="29" t="s">
        <v>29</v>
      </c>
      <c r="I19" s="30" t="s">
        <v>30</v>
      </c>
      <c r="J19" s="9"/>
      <c r="K19" s="9"/>
      <c r="L19" s="9"/>
      <c r="N19" s="53" t="s">
        <v>72</v>
      </c>
      <c r="O19" s="32">
        <f>VLOOKUP($N19,'[1]2025 Sign Ups'!$B$2:$E$127,4,FALSE)</f>
        <v>2</v>
      </c>
      <c r="P19" s="33">
        <v>5</v>
      </c>
      <c r="Q19" s="33">
        <v>6</v>
      </c>
      <c r="R19" s="33">
        <v>5</v>
      </c>
      <c r="S19" s="33">
        <v>3</v>
      </c>
      <c r="T19" s="33">
        <v>4</v>
      </c>
      <c r="U19" s="33">
        <v>4</v>
      </c>
      <c r="V19" s="33">
        <v>6</v>
      </c>
      <c r="W19" s="33">
        <v>3</v>
      </c>
      <c r="X19" s="33">
        <v>4</v>
      </c>
      <c r="Y19" s="34">
        <f t="shared" si="0"/>
        <v>40</v>
      </c>
      <c r="Z19" s="34">
        <f t="shared" si="8"/>
        <v>7</v>
      </c>
      <c r="AA19" s="34">
        <f t="shared" si="1"/>
        <v>33</v>
      </c>
      <c r="AB19" s="35">
        <v>6.68333333333333</v>
      </c>
      <c r="AC19" s="35">
        <v>4.68333333333333</v>
      </c>
    </row>
    <row r="20" spans="2:29" ht="15.75" x14ac:dyDescent="0.25">
      <c r="B20" s="36" t="s">
        <v>55</v>
      </c>
      <c r="C20" s="37">
        <f t="shared" ref="C20:C29" si="9">INDEX($Y$4:$Y$107,MATCH(B20,$N$4:$N$107,0))</f>
        <v>44</v>
      </c>
      <c r="D20" s="37">
        <f t="shared" ref="D20:D29" si="10">INDEX($Z$4:$Z$107,MATCH(B20,$N$4:$N$107,0))</f>
        <v>11</v>
      </c>
      <c r="E20" s="37">
        <f t="shared" ref="E20:E29" si="11">INDEX($AA$4:$AA$107,MATCH(B20,$N$4:$N$107,0))</f>
        <v>33</v>
      </c>
      <c r="F20" s="36" t="s">
        <v>161</v>
      </c>
      <c r="G20" s="37">
        <f>INDEX($Y$4:$Y$107,MATCH(F20,$N$4:$N$107,0))</f>
        <v>49</v>
      </c>
      <c r="H20" s="37">
        <f>INDEX($Z$4:$Z$107,MATCH(F20,$N$4:$N$107,0))</f>
        <v>18</v>
      </c>
      <c r="I20" s="37">
        <f>INDEX($AA$4:$AA$107,MATCH(F20,$N$4:$N$107,0))</f>
        <v>31</v>
      </c>
      <c r="J20" s="9"/>
      <c r="K20" s="9"/>
      <c r="L20" s="9"/>
      <c r="N20" s="53" t="s">
        <v>74</v>
      </c>
      <c r="O20" s="32">
        <f>VLOOKUP($N20,'[1]2025 Sign Ups'!$B$2:$E$127,4,FALSE)</f>
        <v>5</v>
      </c>
      <c r="P20" s="33">
        <v>6</v>
      </c>
      <c r="Q20" s="33">
        <v>6</v>
      </c>
      <c r="R20" s="33">
        <v>6</v>
      </c>
      <c r="S20" s="33">
        <v>4</v>
      </c>
      <c r="T20" s="33">
        <v>6</v>
      </c>
      <c r="U20" s="33">
        <v>5</v>
      </c>
      <c r="V20" s="33">
        <v>7</v>
      </c>
      <c r="W20" s="33">
        <v>6</v>
      </c>
      <c r="X20" s="33">
        <v>7</v>
      </c>
      <c r="Y20" s="34">
        <f t="shared" si="0"/>
        <v>53</v>
      </c>
      <c r="Z20" s="34">
        <f t="shared" si="8"/>
        <v>14</v>
      </c>
      <c r="AA20" s="34">
        <f t="shared" si="1"/>
        <v>39</v>
      </c>
      <c r="AB20" s="35">
        <v>13.899999999999999</v>
      </c>
      <c r="AC20" s="35">
        <v>13.899999999999999</v>
      </c>
    </row>
    <row r="21" spans="2:29" ht="15.75" x14ac:dyDescent="0.25">
      <c r="B21" s="36" t="s">
        <v>75</v>
      </c>
      <c r="C21" s="37">
        <f t="shared" si="9"/>
        <v>38</v>
      </c>
      <c r="D21" s="37">
        <f t="shared" si="10"/>
        <v>2</v>
      </c>
      <c r="E21" s="37">
        <f t="shared" si="11"/>
        <v>36</v>
      </c>
      <c r="F21" s="36" t="s">
        <v>73</v>
      </c>
      <c r="G21" s="37">
        <f>INDEX($Y$4:$Y$107,MATCH(F21,$N$4:$N$107,0))</f>
        <v>40</v>
      </c>
      <c r="H21" s="37">
        <f>INDEX($Z$4:$Z$107,MATCH(F21,$N$4:$N$107,0))</f>
        <v>6</v>
      </c>
      <c r="I21" s="37">
        <f>INDEX($AA$4:$AA$107,MATCH(F21,$N$4:$N$107,0))</f>
        <v>34</v>
      </c>
      <c r="J21" s="9"/>
      <c r="K21" s="9"/>
      <c r="L21" s="9"/>
      <c r="N21" s="31" t="s">
        <v>76</v>
      </c>
      <c r="O21" s="32">
        <f>VLOOKUP($N21,'[1]2025 Sign Ups'!$B$2:$E$127,4,FALSE)</f>
        <v>9</v>
      </c>
      <c r="P21" s="33">
        <v>4</v>
      </c>
      <c r="Q21" s="33">
        <v>4</v>
      </c>
      <c r="R21" s="33">
        <v>5</v>
      </c>
      <c r="S21" s="33">
        <v>4</v>
      </c>
      <c r="T21" s="33">
        <v>4</v>
      </c>
      <c r="U21" s="33">
        <v>4</v>
      </c>
      <c r="V21" s="33">
        <v>8</v>
      </c>
      <c r="W21" s="33">
        <v>3</v>
      </c>
      <c r="X21" s="33">
        <v>6</v>
      </c>
      <c r="Y21" s="34">
        <f t="shared" si="0"/>
        <v>42</v>
      </c>
      <c r="Z21" s="34">
        <f t="shared" si="8"/>
        <v>5</v>
      </c>
      <c r="AA21" s="34">
        <f t="shared" si="1"/>
        <v>37</v>
      </c>
      <c r="AB21" s="35">
        <v>4.7111111111111086</v>
      </c>
      <c r="AC21" s="35">
        <v>5.18333333333333</v>
      </c>
    </row>
    <row r="22" spans="2:29" ht="15.75" x14ac:dyDescent="0.25">
      <c r="B22" s="36" t="s">
        <v>77</v>
      </c>
      <c r="C22" s="37">
        <f t="shared" si="9"/>
        <v>41</v>
      </c>
      <c r="D22" s="37">
        <f t="shared" si="10"/>
        <v>4</v>
      </c>
      <c r="E22" s="37">
        <f t="shared" si="11"/>
        <v>37</v>
      </c>
      <c r="F22" s="36" t="s">
        <v>78</v>
      </c>
      <c r="G22" s="37">
        <f>INDEX($Y$4:$Y$107,MATCH(F22,$N$4:$N$107,0))</f>
        <v>43</v>
      </c>
      <c r="H22" s="37">
        <f>INDEX($Z$4:$Z$107,MATCH(F22,$N$4:$N$107,0))</f>
        <v>8</v>
      </c>
      <c r="I22" s="37">
        <f>INDEX($AA$4:$AA$107,MATCH(F22,$N$4:$N$107,0))</f>
        <v>35</v>
      </c>
      <c r="J22" s="9"/>
      <c r="K22" s="9"/>
      <c r="L22" s="9"/>
      <c r="N22" s="31" t="s">
        <v>50</v>
      </c>
      <c r="O22" s="32">
        <f>VLOOKUP($N22,'[1]2025 Sign Ups'!$B$2:$E$127,4,FALSE)</f>
        <v>1</v>
      </c>
      <c r="P22" s="33">
        <v>4</v>
      </c>
      <c r="Q22" s="33">
        <v>4</v>
      </c>
      <c r="R22" s="33">
        <v>6</v>
      </c>
      <c r="S22" s="33">
        <v>5</v>
      </c>
      <c r="T22" s="33">
        <v>5</v>
      </c>
      <c r="U22" s="33">
        <v>5</v>
      </c>
      <c r="V22" s="33">
        <v>8</v>
      </c>
      <c r="W22" s="33">
        <v>5</v>
      </c>
      <c r="X22" s="33">
        <v>6</v>
      </c>
      <c r="Y22" s="34">
        <f t="shared" si="0"/>
        <v>48</v>
      </c>
      <c r="Z22" s="34">
        <f t="shared" si="8"/>
        <v>11</v>
      </c>
      <c r="AA22" s="34">
        <f t="shared" si="1"/>
        <v>37</v>
      </c>
      <c r="AB22" s="35">
        <v>11.100000000000001</v>
      </c>
      <c r="AC22" s="35">
        <v>11.100000000000001</v>
      </c>
    </row>
    <row r="23" spans="2:29" ht="15.75" x14ac:dyDescent="0.25">
      <c r="B23" s="36" t="s">
        <v>79</v>
      </c>
      <c r="C23" s="37">
        <f t="shared" si="9"/>
        <v>46</v>
      </c>
      <c r="D23" s="37">
        <f t="shared" si="10"/>
        <v>9</v>
      </c>
      <c r="E23" s="37">
        <f t="shared" si="11"/>
        <v>37</v>
      </c>
      <c r="F23" s="36" t="s">
        <v>46</v>
      </c>
      <c r="G23" s="37">
        <f>INDEX($Y$4:$Y$107,MATCH(F23,$N$4:$N$107,0))</f>
        <v>43</v>
      </c>
      <c r="H23" s="37">
        <f>INDEX($Z$4:$Z$107,MATCH(F23,$N$4:$N$107,0))</f>
        <v>8</v>
      </c>
      <c r="I23" s="37">
        <f>INDEX($AA$4:$AA$107,MATCH(F23,$N$4:$N$107,0))</f>
        <v>35</v>
      </c>
      <c r="J23" s="9"/>
      <c r="K23" s="9"/>
      <c r="L23" s="9"/>
      <c r="N23" s="31" t="s">
        <v>81</v>
      </c>
      <c r="O23" s="32">
        <f>VLOOKUP($N23,'[1]2025 Sign Ups'!$B$2:$E$127,4,FALSE)</f>
        <v>4</v>
      </c>
      <c r="P23" s="33">
        <v>5</v>
      </c>
      <c r="Q23" s="33">
        <v>4</v>
      </c>
      <c r="R23" s="33">
        <v>6</v>
      </c>
      <c r="S23" s="33">
        <v>4</v>
      </c>
      <c r="T23" s="33">
        <v>5</v>
      </c>
      <c r="U23" s="33">
        <v>4</v>
      </c>
      <c r="V23" s="33">
        <v>7</v>
      </c>
      <c r="W23" s="33">
        <v>4</v>
      </c>
      <c r="X23" s="33">
        <v>5</v>
      </c>
      <c r="Y23" s="34">
        <f t="shared" si="0"/>
        <v>44</v>
      </c>
      <c r="Z23" s="34">
        <f t="shared" si="8"/>
        <v>6</v>
      </c>
      <c r="AA23" s="34">
        <f t="shared" si="1"/>
        <v>38</v>
      </c>
      <c r="AB23" s="35">
        <v>5.68333333333333</v>
      </c>
      <c r="AC23" s="35">
        <v>5.43333333333333</v>
      </c>
    </row>
    <row r="24" spans="2:29" ht="15.75" x14ac:dyDescent="0.25">
      <c r="B24" s="36" t="s">
        <v>82</v>
      </c>
      <c r="C24" s="37">
        <f t="shared" si="9"/>
        <v>47</v>
      </c>
      <c r="D24" s="37">
        <f t="shared" si="10"/>
        <v>10</v>
      </c>
      <c r="E24" s="37">
        <f t="shared" si="11"/>
        <v>37</v>
      </c>
      <c r="F24" s="36" t="s">
        <v>80</v>
      </c>
      <c r="G24" s="37">
        <f>INDEX($Y$4:$Y$107,MATCH(F24,$N$4:$N$107,0))</f>
        <v>40</v>
      </c>
      <c r="H24" s="37">
        <f>INDEX($Z$4:$Z$107,MATCH(F24,$N$4:$N$107,0))</f>
        <v>3</v>
      </c>
      <c r="I24" s="37">
        <f>INDEX($AA$4:$AA$107,MATCH(F24,$N$4:$N$107,0))</f>
        <v>37</v>
      </c>
      <c r="J24" s="9"/>
      <c r="K24" s="9"/>
      <c r="L24" s="9"/>
      <c r="N24" s="31" t="s">
        <v>84</v>
      </c>
      <c r="O24" s="32">
        <f>VLOOKUP($N24,'[1]2025 Sign Ups'!$B$2:$E$127,4,FALSE)</f>
        <v>2</v>
      </c>
      <c r="P24" s="33">
        <v>6</v>
      </c>
      <c r="Q24" s="33">
        <v>5</v>
      </c>
      <c r="R24" s="33">
        <v>7</v>
      </c>
      <c r="S24" s="33">
        <v>5</v>
      </c>
      <c r="T24" s="33">
        <v>4</v>
      </c>
      <c r="U24" s="33">
        <v>4</v>
      </c>
      <c r="V24" s="33">
        <v>6</v>
      </c>
      <c r="W24" s="33">
        <v>4</v>
      </c>
      <c r="X24" s="33">
        <v>5</v>
      </c>
      <c r="Y24" s="34">
        <f t="shared" si="0"/>
        <v>46</v>
      </c>
      <c r="Z24" s="34">
        <f t="shared" si="8"/>
        <v>5</v>
      </c>
      <c r="AA24" s="34">
        <f t="shared" si="1"/>
        <v>41</v>
      </c>
      <c r="AB24" s="35">
        <v>4.8500000000000014</v>
      </c>
      <c r="AC24" s="35">
        <v>4.8500000000000014</v>
      </c>
    </row>
    <row r="25" spans="2:29" ht="15.75" x14ac:dyDescent="0.25">
      <c r="B25" s="36" t="s">
        <v>85</v>
      </c>
      <c r="C25" s="37">
        <f t="shared" si="9"/>
        <v>43</v>
      </c>
      <c r="D25" s="37">
        <f t="shared" si="10"/>
        <v>5</v>
      </c>
      <c r="E25" s="37">
        <f t="shared" si="11"/>
        <v>38</v>
      </c>
      <c r="F25" s="36" t="s">
        <v>83</v>
      </c>
      <c r="G25" s="37">
        <f>INDEX($Y$4:$Y$107,MATCH(F25,$N$4:$N$107,0))</f>
        <v>43</v>
      </c>
      <c r="H25" s="37">
        <f>INDEX($Z$4:$Z$107,MATCH(F25,$N$4:$N$107,0))</f>
        <v>4</v>
      </c>
      <c r="I25" s="37">
        <f>INDEX($AA$4:$AA$107,MATCH(F25,$N$4:$N$107,0))</f>
        <v>39</v>
      </c>
      <c r="J25" s="9"/>
      <c r="K25" s="9"/>
      <c r="L25" s="9"/>
      <c r="N25" s="31" t="s">
        <v>87</v>
      </c>
      <c r="O25" s="32">
        <f>VLOOKUP($N25,'[1]2025 Sign Ups'!$B$2:$E$127,4,FALSE)</f>
        <v>2</v>
      </c>
      <c r="P25" s="33">
        <v>5</v>
      </c>
      <c r="Q25" s="33">
        <v>6</v>
      </c>
      <c r="R25" s="33">
        <v>5</v>
      </c>
      <c r="S25" s="33">
        <v>3</v>
      </c>
      <c r="T25" s="33">
        <v>4</v>
      </c>
      <c r="U25" s="33">
        <v>5</v>
      </c>
      <c r="V25" s="33">
        <v>5</v>
      </c>
      <c r="W25" s="33">
        <v>4</v>
      </c>
      <c r="X25" s="33">
        <v>5</v>
      </c>
      <c r="Y25" s="34">
        <f t="shared" si="0"/>
        <v>42</v>
      </c>
      <c r="Z25" s="34">
        <f t="shared" si="8"/>
        <v>4</v>
      </c>
      <c r="AA25" s="34">
        <f t="shared" si="1"/>
        <v>38</v>
      </c>
      <c r="AB25" s="35">
        <v>3.9600000000000009</v>
      </c>
      <c r="AC25" s="35">
        <v>6.6000000000000014</v>
      </c>
    </row>
    <row r="26" spans="2:29" ht="15.75" x14ac:dyDescent="0.25">
      <c r="B26" s="42" t="s">
        <v>88</v>
      </c>
      <c r="C26" s="32">
        <f t="shared" si="9"/>
        <v>49</v>
      </c>
      <c r="D26" s="32">
        <f t="shared" si="10"/>
        <v>10</v>
      </c>
      <c r="E26" s="32">
        <f t="shared" si="11"/>
        <v>39</v>
      </c>
      <c r="F26" s="42" t="s">
        <v>86</v>
      </c>
      <c r="G26" s="32">
        <f>INDEX($Y$4:$Y$107,MATCH(F26,$N$4:$N$107,0))</f>
        <v>46</v>
      </c>
      <c r="H26" s="32">
        <f>INDEX($Z$4:$Z$107,MATCH(F26,$N$4:$N$107,0))</f>
        <v>6</v>
      </c>
      <c r="I26" s="32">
        <f>INDEX($AA$4:$AA$107,MATCH(F26,$N$4:$N$107,0))</f>
        <v>40</v>
      </c>
      <c r="J26" s="9"/>
      <c r="K26" s="9"/>
      <c r="L26" s="9"/>
      <c r="N26" s="31" t="s">
        <v>90</v>
      </c>
      <c r="O26" s="32">
        <f>VLOOKUP($N26,'[1]2025 Sign Ups'!$B$2:$E$127,4,FALSE)</f>
        <v>4</v>
      </c>
      <c r="P26" s="33">
        <v>6</v>
      </c>
      <c r="Q26" s="33">
        <v>6</v>
      </c>
      <c r="R26" s="33">
        <v>5</v>
      </c>
      <c r="S26" s="33">
        <v>4</v>
      </c>
      <c r="T26" s="33">
        <v>6</v>
      </c>
      <c r="U26" s="33">
        <v>6</v>
      </c>
      <c r="V26" s="33">
        <v>8</v>
      </c>
      <c r="W26" s="33">
        <v>3</v>
      </c>
      <c r="X26" s="33">
        <v>6</v>
      </c>
      <c r="Y26" s="34">
        <f t="shared" si="0"/>
        <v>50</v>
      </c>
      <c r="Z26" s="34">
        <f t="shared" si="8"/>
        <v>10</v>
      </c>
      <c r="AA26" s="34">
        <f t="shared" si="1"/>
        <v>40</v>
      </c>
      <c r="AB26" s="35">
        <v>9.9333333333333371</v>
      </c>
      <c r="AC26" s="35">
        <v>11.100000000000001</v>
      </c>
    </row>
    <row r="27" spans="2:29" ht="15.75" x14ac:dyDescent="0.25">
      <c r="B27" s="43" t="s">
        <v>74</v>
      </c>
      <c r="C27" s="32">
        <f t="shared" si="9"/>
        <v>53</v>
      </c>
      <c r="D27" s="32">
        <f t="shared" si="10"/>
        <v>14</v>
      </c>
      <c r="E27" s="32">
        <f t="shared" si="11"/>
        <v>39</v>
      </c>
      <c r="F27" s="42" t="s">
        <v>89</v>
      </c>
      <c r="G27" s="32">
        <f>INDEX($Y$4:$Y$107,MATCH(F27,$N$4:$N$107,0))</f>
        <v>45</v>
      </c>
      <c r="H27" s="32">
        <f>INDEX($Z$4:$Z$107,MATCH(F27,$N$4:$N$107,0))</f>
        <v>4</v>
      </c>
      <c r="I27" s="32">
        <f>INDEX($AA$4:$AA$107,MATCH(F27,$N$4:$N$107,0))</f>
        <v>41</v>
      </c>
      <c r="J27" s="9"/>
      <c r="K27" s="9"/>
      <c r="L27" s="9"/>
      <c r="N27" s="31" t="s">
        <v>57</v>
      </c>
      <c r="O27" s="32">
        <f>VLOOKUP($N27,'[1]2025 Sign Ups'!$B$2:$E$127,4,FALSE)</f>
        <v>3</v>
      </c>
      <c r="P27" s="33">
        <v>6</v>
      </c>
      <c r="Q27" s="33">
        <v>7</v>
      </c>
      <c r="R27" s="33">
        <v>7</v>
      </c>
      <c r="S27" s="33">
        <v>4</v>
      </c>
      <c r="T27" s="33">
        <v>5</v>
      </c>
      <c r="U27" s="33">
        <v>7</v>
      </c>
      <c r="V27" s="33">
        <v>8</v>
      </c>
      <c r="W27" s="33">
        <v>6</v>
      </c>
      <c r="X27" s="33">
        <v>7</v>
      </c>
      <c r="Y27" s="34">
        <f t="shared" si="0"/>
        <v>57</v>
      </c>
      <c r="Z27" s="34">
        <f t="shared" si="8"/>
        <v>17</v>
      </c>
      <c r="AA27" s="34">
        <f t="shared" si="1"/>
        <v>40</v>
      </c>
      <c r="AB27" s="35">
        <v>17.28</v>
      </c>
      <c r="AC27" s="35">
        <v>19.600000000000001</v>
      </c>
    </row>
    <row r="28" spans="2:29" ht="15.75" customHeight="1" x14ac:dyDescent="0.25">
      <c r="B28" s="42" t="s">
        <v>35</v>
      </c>
      <c r="C28" s="32">
        <f t="shared" si="9"/>
        <v>51</v>
      </c>
      <c r="D28" s="32">
        <f t="shared" si="10"/>
        <v>8</v>
      </c>
      <c r="E28" s="32">
        <f t="shared" si="11"/>
        <v>43</v>
      </c>
      <c r="F28" s="42" t="s">
        <v>92</v>
      </c>
      <c r="G28" s="32" t="str">
        <f>INDEX($Y$4:$Y$107,MATCH(F28,$N$4:$N$107,0))</f>
        <v/>
      </c>
      <c r="H28" s="32">
        <f>INDEX($Z$4:$Z$107,MATCH(F28,$N$4:$N$107,0))</f>
        <v>12</v>
      </c>
      <c r="I28" s="32" t="str">
        <f>INDEX($AA$4:$AA$107,MATCH(F28,$N$4:$N$107,0))</f>
        <v xml:space="preserve"> </v>
      </c>
      <c r="J28" s="9"/>
      <c r="K28" s="9"/>
      <c r="L28" s="9"/>
      <c r="N28" s="31" t="s">
        <v>93</v>
      </c>
      <c r="O28" s="32">
        <f>VLOOKUP($N28,'[1]2025 Sign Ups'!$B$2:$E$127,4,FALSE)</f>
        <v>7</v>
      </c>
      <c r="P28" s="33">
        <v>6</v>
      </c>
      <c r="Q28" s="33">
        <v>7</v>
      </c>
      <c r="R28" s="33">
        <v>6</v>
      </c>
      <c r="S28" s="33">
        <v>4</v>
      </c>
      <c r="T28" s="33">
        <v>5</v>
      </c>
      <c r="U28" s="33">
        <v>7</v>
      </c>
      <c r="V28" s="33">
        <v>8</v>
      </c>
      <c r="W28" s="33">
        <v>4</v>
      </c>
      <c r="X28" s="33">
        <v>7</v>
      </c>
      <c r="Y28" s="34">
        <f t="shared" si="0"/>
        <v>54</v>
      </c>
      <c r="Z28" s="34">
        <f t="shared" si="8"/>
        <v>19</v>
      </c>
      <c r="AA28" s="34">
        <f t="shared" si="1"/>
        <v>35</v>
      </c>
      <c r="AB28" s="35">
        <v>19.266666666666673</v>
      </c>
      <c r="AC28" s="35">
        <v>18.016666666666673</v>
      </c>
    </row>
    <row r="29" spans="2:29" ht="15.75" x14ac:dyDescent="0.25">
      <c r="B29" s="43" t="s">
        <v>40</v>
      </c>
      <c r="C29" s="32" t="str">
        <f t="shared" si="9"/>
        <v/>
      </c>
      <c r="D29" s="32">
        <f t="shared" si="10"/>
        <v>16</v>
      </c>
      <c r="E29" s="32" t="str">
        <f t="shared" si="11"/>
        <v xml:space="preserve"> </v>
      </c>
      <c r="F29" s="42" t="s">
        <v>94</v>
      </c>
      <c r="G29" s="32" t="str">
        <f>INDEX($Y$4:$Y$107,MATCH(F29,$N$4:$N$107,0))</f>
        <v/>
      </c>
      <c r="H29" s="32">
        <f>INDEX($Z$4:$Z$107,MATCH(F29,$N$4:$N$107,0))</f>
        <v>10</v>
      </c>
      <c r="I29" s="32" t="str">
        <f>INDEX($AA$4:$AA$107,MATCH(F29,$N$4:$N$107,0))</f>
        <v xml:space="preserve"> </v>
      </c>
      <c r="J29" s="9"/>
      <c r="K29" s="9"/>
      <c r="L29" s="9"/>
      <c r="N29" s="31" t="s">
        <v>95</v>
      </c>
      <c r="O29" s="32">
        <f>VLOOKUP($N29,'[1]2025 Sign Ups'!$B$2:$E$127,4,FALSE)</f>
        <v>7</v>
      </c>
      <c r="P29" s="33">
        <v>5</v>
      </c>
      <c r="Q29" s="33">
        <v>4</v>
      </c>
      <c r="R29" s="33">
        <v>4</v>
      </c>
      <c r="S29" s="33">
        <v>4</v>
      </c>
      <c r="T29" s="33">
        <v>4</v>
      </c>
      <c r="U29" s="33">
        <v>4</v>
      </c>
      <c r="V29" s="33">
        <v>6</v>
      </c>
      <c r="W29" s="33">
        <v>4</v>
      </c>
      <c r="X29" s="33">
        <v>4</v>
      </c>
      <c r="Y29" s="34">
        <f t="shared" si="0"/>
        <v>39</v>
      </c>
      <c r="Z29" s="34">
        <f t="shared" si="8"/>
        <v>3</v>
      </c>
      <c r="AA29" s="34">
        <f t="shared" si="1"/>
        <v>36</v>
      </c>
      <c r="AB29" s="35">
        <v>2.6000000000000014</v>
      </c>
      <c r="AC29" s="35">
        <v>2.8500000000000014</v>
      </c>
    </row>
    <row r="30" spans="2:29" ht="15" customHeight="1" x14ac:dyDescent="0.25">
      <c r="B30" s="43"/>
      <c r="C30" s="32"/>
      <c r="D30" s="32"/>
      <c r="E30" s="32"/>
      <c r="F30" s="42" t="s">
        <v>91</v>
      </c>
      <c r="G30" s="32" t="str">
        <f>INDEX($Y$4:$Y$107,MATCH(F30,$N$4:$N$107,0))</f>
        <v/>
      </c>
      <c r="H30" s="32">
        <f>INDEX($Z$4:$Z$107,MATCH(F30,$N$4:$N$107,0))</f>
        <v>8</v>
      </c>
      <c r="I30" s="32" t="str">
        <f>INDEX($AA$4:$AA$107,MATCH(F30,$N$4:$N$107,0))</f>
        <v xml:space="preserve"> </v>
      </c>
      <c r="J30" s="9"/>
      <c r="K30" s="9"/>
      <c r="L30" s="9"/>
      <c r="N30" s="31" t="s">
        <v>44</v>
      </c>
      <c r="O30" s="32">
        <f>VLOOKUP($N30,'[1]2025 Sign Ups'!$B$2:$E$127,4,FALSE)</f>
        <v>1</v>
      </c>
      <c r="P30" s="33">
        <v>5</v>
      </c>
      <c r="Q30" s="33">
        <v>4</v>
      </c>
      <c r="R30" s="33">
        <v>5</v>
      </c>
      <c r="S30" s="33">
        <v>4</v>
      </c>
      <c r="T30" s="33">
        <v>5</v>
      </c>
      <c r="U30" s="33">
        <v>6</v>
      </c>
      <c r="V30" s="33">
        <v>7</v>
      </c>
      <c r="W30" s="33">
        <v>4</v>
      </c>
      <c r="X30" s="33">
        <v>5</v>
      </c>
      <c r="Y30" s="34">
        <f t="shared" si="0"/>
        <v>45</v>
      </c>
      <c r="Z30" s="34">
        <f t="shared" si="8"/>
        <v>9</v>
      </c>
      <c r="AA30" s="34">
        <f t="shared" si="1"/>
        <v>36</v>
      </c>
      <c r="AB30" s="35">
        <v>8.68333333333333</v>
      </c>
      <c r="AC30" s="35">
        <v>8.18333333333333</v>
      </c>
    </row>
    <row r="31" spans="2:29" ht="15.75" x14ac:dyDescent="0.25">
      <c r="B31" s="44" t="s">
        <v>62</v>
      </c>
      <c r="C31" s="45"/>
      <c r="D31" s="46">
        <f>AVERAGE(D19:D25)</f>
        <v>6.833333333333333</v>
      </c>
      <c r="E31" s="47">
        <f>SUM(E20:E25)</f>
        <v>218</v>
      </c>
      <c r="F31" s="44" t="s">
        <v>62</v>
      </c>
      <c r="G31" s="45"/>
      <c r="H31" s="46">
        <f>AVERAGE(H19:H25)</f>
        <v>7.833333333333333</v>
      </c>
      <c r="I31" s="48">
        <f>SUM(I20:I25)</f>
        <v>211</v>
      </c>
      <c r="J31" s="9"/>
      <c r="K31" s="9"/>
      <c r="L31" s="9"/>
      <c r="N31" s="31" t="s">
        <v>96</v>
      </c>
      <c r="O31" s="32">
        <f>VLOOKUP($N31,'[1]2025 Sign Ups'!$B$2:$E$127,4,FALSE)</f>
        <v>4</v>
      </c>
      <c r="P31" s="33">
        <v>7</v>
      </c>
      <c r="Q31" s="33">
        <v>6</v>
      </c>
      <c r="R31" s="33">
        <v>7</v>
      </c>
      <c r="S31" s="33">
        <v>4</v>
      </c>
      <c r="T31" s="33">
        <v>5</v>
      </c>
      <c r="U31" s="33">
        <v>6</v>
      </c>
      <c r="V31" s="33">
        <v>8</v>
      </c>
      <c r="W31" s="33">
        <v>4</v>
      </c>
      <c r="X31" s="33">
        <v>5</v>
      </c>
      <c r="Y31" s="34">
        <f t="shared" si="0"/>
        <v>52</v>
      </c>
      <c r="Z31" s="34">
        <f t="shared" si="8"/>
        <v>14</v>
      </c>
      <c r="AA31" s="34">
        <f t="shared" si="1"/>
        <v>38</v>
      </c>
      <c r="AB31" s="35">
        <v>13.899999999999999</v>
      </c>
      <c r="AC31" s="35">
        <v>14.799999999999997</v>
      </c>
    </row>
    <row r="32" spans="2:29" ht="15.75" customHeight="1" x14ac:dyDescent="0.25">
      <c r="B32" s="44" t="s">
        <v>64</v>
      </c>
      <c r="C32" s="45"/>
      <c r="D32" s="46"/>
      <c r="E32" s="32">
        <f>E31-SUM($H$1*6)</f>
        <v>8</v>
      </c>
      <c r="F32" s="44" t="s">
        <v>64</v>
      </c>
      <c r="G32" s="45"/>
      <c r="H32" s="46"/>
      <c r="I32" s="37">
        <f>I31-SUM($H$1*6)</f>
        <v>1</v>
      </c>
      <c r="J32" s="9"/>
      <c r="K32" s="9"/>
      <c r="L32" s="9"/>
      <c r="N32" s="31" t="s">
        <v>45</v>
      </c>
      <c r="O32" s="32">
        <f>VLOOKUP($N32,'[1]2025 Sign Ups'!$B$2:$E$127,4,FALSE)</f>
        <v>3</v>
      </c>
      <c r="P32" s="33">
        <v>5</v>
      </c>
      <c r="Q32" s="33">
        <v>5</v>
      </c>
      <c r="R32" s="33">
        <v>5</v>
      </c>
      <c r="S32" s="33">
        <v>5</v>
      </c>
      <c r="T32" s="33">
        <v>4</v>
      </c>
      <c r="U32" s="33">
        <v>4</v>
      </c>
      <c r="V32" s="33">
        <v>6</v>
      </c>
      <c r="W32" s="33">
        <v>3</v>
      </c>
      <c r="X32" s="33">
        <v>4</v>
      </c>
      <c r="Y32" s="34">
        <f t="shared" si="0"/>
        <v>41</v>
      </c>
      <c r="Z32" s="34">
        <f t="shared" si="8"/>
        <v>3</v>
      </c>
      <c r="AA32" s="34">
        <f t="shared" si="1"/>
        <v>38</v>
      </c>
      <c r="AB32" s="35">
        <v>2.7111111111111086</v>
      </c>
      <c r="AC32" s="35">
        <v>3.43333333333333</v>
      </c>
    </row>
    <row r="33" spans="2:29" ht="15" customHeight="1" x14ac:dyDescent="0.25">
      <c r="B33" s="49"/>
      <c r="C33" s="50"/>
      <c r="D33" s="51"/>
      <c r="E33" s="52"/>
      <c r="F33" s="49"/>
      <c r="G33" s="50"/>
      <c r="H33" s="51"/>
      <c r="I33" s="52"/>
      <c r="J33" s="9"/>
      <c r="K33" s="9"/>
      <c r="L33" s="9"/>
      <c r="N33" s="31" t="s">
        <v>51</v>
      </c>
      <c r="O33" s="32">
        <f>VLOOKUP($N33,'[1]2025 Sign Ups'!$B$2:$E$127,4,FALSE)</f>
        <v>3</v>
      </c>
      <c r="P33" s="33">
        <v>5</v>
      </c>
      <c r="Q33" s="33">
        <v>7</v>
      </c>
      <c r="R33" s="33">
        <v>5</v>
      </c>
      <c r="S33" s="33">
        <v>3</v>
      </c>
      <c r="T33" s="33">
        <v>5</v>
      </c>
      <c r="U33" s="33">
        <v>7</v>
      </c>
      <c r="V33" s="33">
        <v>8</v>
      </c>
      <c r="W33" s="33">
        <v>4</v>
      </c>
      <c r="X33" s="33">
        <v>5</v>
      </c>
      <c r="Y33" s="34">
        <f t="shared" si="0"/>
        <v>49</v>
      </c>
      <c r="Z33" s="34">
        <f t="shared" si="8"/>
        <v>11</v>
      </c>
      <c r="AA33" s="34">
        <f t="shared" si="1"/>
        <v>38</v>
      </c>
      <c r="AB33" s="35">
        <v>10.68333333333333</v>
      </c>
      <c r="AC33" s="35">
        <v>10.43333333333333</v>
      </c>
    </row>
    <row r="34" spans="2:29" ht="15.75" x14ac:dyDescent="0.25">
      <c r="B34" s="21" t="s">
        <v>97</v>
      </c>
      <c r="C34" s="21"/>
      <c r="D34" s="22" t="s">
        <v>18</v>
      </c>
      <c r="E34" s="23" t="s">
        <v>19</v>
      </c>
      <c r="F34" s="54" t="s">
        <v>98</v>
      </c>
      <c r="G34" s="21"/>
      <c r="H34" s="22" t="s">
        <v>18</v>
      </c>
      <c r="I34" s="23" t="s">
        <v>19</v>
      </c>
      <c r="J34" s="9"/>
      <c r="K34" s="9"/>
      <c r="L34" s="9"/>
      <c r="N34" s="31" t="s">
        <v>88</v>
      </c>
      <c r="O34" s="32">
        <f>VLOOKUP($N34,'[1]2025 Sign Ups'!$B$2:$E$127,4,FALSE)</f>
        <v>5</v>
      </c>
      <c r="P34" s="33">
        <v>5</v>
      </c>
      <c r="Q34" s="33">
        <v>3</v>
      </c>
      <c r="R34" s="33">
        <v>5</v>
      </c>
      <c r="S34" s="33">
        <v>5</v>
      </c>
      <c r="T34" s="33">
        <v>6</v>
      </c>
      <c r="U34" s="33">
        <v>7</v>
      </c>
      <c r="V34" s="33">
        <v>7</v>
      </c>
      <c r="W34" s="33">
        <v>5</v>
      </c>
      <c r="X34" s="33">
        <v>6</v>
      </c>
      <c r="Y34" s="34">
        <f t="shared" si="0"/>
        <v>49</v>
      </c>
      <c r="Z34" s="34">
        <f t="shared" si="8"/>
        <v>10</v>
      </c>
      <c r="AA34" s="34">
        <f t="shared" si="1"/>
        <v>39</v>
      </c>
      <c r="AB34" s="35">
        <v>9.52</v>
      </c>
      <c r="AC34" s="35">
        <v>10.600000000000001</v>
      </c>
    </row>
    <row r="35" spans="2:29" ht="15.75" x14ac:dyDescent="0.25">
      <c r="B35" s="28" t="s">
        <v>99</v>
      </c>
      <c r="C35" s="28" t="s">
        <v>28</v>
      </c>
      <c r="D35" s="29" t="s">
        <v>29</v>
      </c>
      <c r="E35" s="30" t="s">
        <v>30</v>
      </c>
      <c r="F35" s="28" t="s">
        <v>100</v>
      </c>
      <c r="G35" s="28" t="s">
        <v>28</v>
      </c>
      <c r="H35" s="29" t="s">
        <v>29</v>
      </c>
      <c r="I35" s="30" t="s">
        <v>30</v>
      </c>
      <c r="J35" s="9"/>
      <c r="K35" s="9"/>
      <c r="L35" s="9"/>
      <c r="N35" s="40" t="s">
        <v>101</v>
      </c>
      <c r="O35" s="32">
        <f>VLOOKUP($N35,'[1]2025 Sign Ups'!$B$2:$E$127,4,FALSE)</f>
        <v>8</v>
      </c>
      <c r="P35" s="33">
        <v>4</v>
      </c>
      <c r="Q35" s="33">
        <v>6</v>
      </c>
      <c r="R35" s="33">
        <v>4</v>
      </c>
      <c r="S35" s="33">
        <v>3</v>
      </c>
      <c r="T35" s="33">
        <v>5</v>
      </c>
      <c r="U35" s="33">
        <v>4</v>
      </c>
      <c r="V35" s="33">
        <v>7</v>
      </c>
      <c r="W35" s="33">
        <v>3</v>
      </c>
      <c r="X35" s="33">
        <v>5</v>
      </c>
      <c r="Y35" s="34">
        <f t="shared" si="0"/>
        <v>41</v>
      </c>
      <c r="Z35" s="34">
        <f t="shared" si="8"/>
        <v>7</v>
      </c>
      <c r="AA35" s="34">
        <f t="shared" si="1"/>
        <v>34</v>
      </c>
      <c r="AB35" s="35">
        <v>6.7999999999999972</v>
      </c>
      <c r="AC35" s="35">
        <v>6.5</v>
      </c>
    </row>
    <row r="36" spans="2:29" ht="15.75" x14ac:dyDescent="0.25">
      <c r="B36" s="36" t="s">
        <v>63</v>
      </c>
      <c r="C36" s="37">
        <f t="shared" ref="C36:C45" si="12">INDEX($Y$4:$Y$107,MATCH(B36,$N$4:$N$107,0))</f>
        <v>38</v>
      </c>
      <c r="D36" s="37">
        <f t="shared" ref="D36:D45" si="13">INDEX($Z$4:$Z$107,MATCH(B36,$N$4:$N$107,0))</f>
        <v>5</v>
      </c>
      <c r="E36" s="37">
        <f t="shared" ref="E36:E45" si="14">INDEX($AA$4:$AA$107,MATCH(B36,$N$4:$N$107,0))</f>
        <v>33</v>
      </c>
      <c r="F36" s="36" t="s">
        <v>72</v>
      </c>
      <c r="G36" s="37">
        <f t="shared" ref="G36:G44" si="15">INDEX($Y$4:$Y$107,MATCH(F36,$N$4:$N$107,0))</f>
        <v>40</v>
      </c>
      <c r="H36" s="37">
        <f t="shared" ref="H36:H44" si="16">INDEX($Z$4:$Z$107,MATCH(F36,$N$4:$N$107,0))</f>
        <v>7</v>
      </c>
      <c r="I36" s="37">
        <f t="shared" ref="I36:I44" si="17">INDEX($AA$4:$AA$107,MATCH(F36,$N$4:$N$107,0))</f>
        <v>33</v>
      </c>
      <c r="J36" s="9"/>
      <c r="K36" s="9"/>
      <c r="L36" s="9"/>
      <c r="N36" s="31" t="s">
        <v>104</v>
      </c>
      <c r="O36" s="32">
        <f>VLOOKUP($N36,'[1]2025 Sign Ups'!$B$2:$E$127,4,FALSE)</f>
        <v>7</v>
      </c>
      <c r="P36" s="33">
        <v>5</v>
      </c>
      <c r="Q36" s="33">
        <v>4</v>
      </c>
      <c r="R36" s="33">
        <v>4</v>
      </c>
      <c r="S36" s="33">
        <v>4</v>
      </c>
      <c r="T36" s="33">
        <v>6</v>
      </c>
      <c r="U36" s="33">
        <v>4</v>
      </c>
      <c r="V36" s="33">
        <v>6</v>
      </c>
      <c r="W36" s="33">
        <v>4</v>
      </c>
      <c r="X36" s="33">
        <v>5</v>
      </c>
      <c r="Y36" s="34">
        <f t="shared" ref="Y36:Y67" si="18">IF(P36&gt;1,SUM(P36:X36),"")</f>
        <v>42</v>
      </c>
      <c r="Z36" s="34">
        <f t="shared" si="8"/>
        <v>7</v>
      </c>
      <c r="AA36" s="34">
        <f t="shared" ref="AA36:AA67" si="19">IF(P36&gt;0,SUM(Y36-Z36)," ")</f>
        <v>35</v>
      </c>
      <c r="AB36" s="35">
        <v>6.7666666666666728</v>
      </c>
      <c r="AC36" s="35">
        <v>6.2666666666666728</v>
      </c>
    </row>
    <row r="37" spans="2:29" ht="15.75" x14ac:dyDescent="0.25">
      <c r="B37" s="36" t="s">
        <v>102</v>
      </c>
      <c r="C37" s="37">
        <f t="shared" si="12"/>
        <v>44</v>
      </c>
      <c r="D37" s="37">
        <f t="shared" si="13"/>
        <v>11</v>
      </c>
      <c r="E37" s="37">
        <f t="shared" si="14"/>
        <v>33</v>
      </c>
      <c r="F37" s="36" t="s">
        <v>103</v>
      </c>
      <c r="G37" s="37">
        <f t="shared" si="15"/>
        <v>46</v>
      </c>
      <c r="H37" s="37">
        <f t="shared" si="16"/>
        <v>12</v>
      </c>
      <c r="I37" s="37">
        <f t="shared" si="17"/>
        <v>34</v>
      </c>
      <c r="J37" s="9"/>
      <c r="K37" s="9"/>
      <c r="L37" s="9"/>
      <c r="N37" s="31" t="s">
        <v>106</v>
      </c>
      <c r="O37" s="32">
        <f>VLOOKUP($N37,'[1]2025 Sign Ups'!$B$2:$E$127,4,FALSE)</f>
        <v>7</v>
      </c>
      <c r="P37" s="33">
        <v>6</v>
      </c>
      <c r="Q37" s="33">
        <v>5</v>
      </c>
      <c r="R37" s="33">
        <v>5</v>
      </c>
      <c r="S37" s="33">
        <v>4</v>
      </c>
      <c r="T37" s="33">
        <v>3</v>
      </c>
      <c r="U37" s="33">
        <v>5</v>
      </c>
      <c r="V37" s="33">
        <v>6</v>
      </c>
      <c r="W37" s="33">
        <v>3</v>
      </c>
      <c r="X37" s="33">
        <v>5</v>
      </c>
      <c r="Y37" s="34">
        <f t="shared" si="18"/>
        <v>42</v>
      </c>
      <c r="Z37" s="34">
        <f t="shared" si="8"/>
        <v>10</v>
      </c>
      <c r="AA37" s="34">
        <f t="shared" si="19"/>
        <v>32</v>
      </c>
      <c r="AB37" s="35">
        <v>9.7000000000000028</v>
      </c>
      <c r="AC37" s="35">
        <v>6.4500000000000028</v>
      </c>
    </row>
    <row r="38" spans="2:29" ht="15.75" x14ac:dyDescent="0.25">
      <c r="B38" s="36" t="s">
        <v>105</v>
      </c>
      <c r="C38" s="37">
        <f t="shared" si="12"/>
        <v>43</v>
      </c>
      <c r="D38" s="37">
        <f t="shared" si="13"/>
        <v>8</v>
      </c>
      <c r="E38" s="37">
        <f t="shared" si="14"/>
        <v>35</v>
      </c>
      <c r="F38" s="36" t="s">
        <v>87</v>
      </c>
      <c r="G38" s="37">
        <f t="shared" si="15"/>
        <v>42</v>
      </c>
      <c r="H38" s="37">
        <f t="shared" si="16"/>
        <v>4</v>
      </c>
      <c r="I38" s="37">
        <f t="shared" si="17"/>
        <v>38</v>
      </c>
      <c r="J38" s="9"/>
      <c r="K38" s="9"/>
      <c r="L38" s="9"/>
      <c r="N38" s="31" t="s">
        <v>102</v>
      </c>
      <c r="O38" s="32">
        <f>VLOOKUP($N38,'[1]2025 Sign Ups'!$B$2:$E$127,4,FALSE)</f>
        <v>4</v>
      </c>
      <c r="P38" s="33">
        <v>4</v>
      </c>
      <c r="Q38" s="33">
        <v>6</v>
      </c>
      <c r="R38" s="33">
        <v>5</v>
      </c>
      <c r="S38" s="33">
        <v>4</v>
      </c>
      <c r="T38" s="33">
        <v>4</v>
      </c>
      <c r="U38" s="33">
        <v>6</v>
      </c>
      <c r="V38" s="33">
        <v>7</v>
      </c>
      <c r="W38" s="33">
        <v>4</v>
      </c>
      <c r="X38" s="33">
        <v>4</v>
      </c>
      <c r="Y38" s="34">
        <f t="shared" si="18"/>
        <v>44</v>
      </c>
      <c r="Z38" s="34">
        <f t="shared" si="8"/>
        <v>11</v>
      </c>
      <c r="AA38" s="34">
        <f t="shared" si="19"/>
        <v>33</v>
      </c>
      <c r="AB38" s="35">
        <v>10.850000000000001</v>
      </c>
      <c r="AC38" s="35">
        <v>8.8500000000000014</v>
      </c>
    </row>
    <row r="39" spans="2:29" ht="15.75" x14ac:dyDescent="0.25">
      <c r="B39" s="36" t="s">
        <v>107</v>
      </c>
      <c r="C39" s="37">
        <f t="shared" si="12"/>
        <v>48</v>
      </c>
      <c r="D39" s="37">
        <f t="shared" si="13"/>
        <v>11</v>
      </c>
      <c r="E39" s="37">
        <f t="shared" si="14"/>
        <v>37</v>
      </c>
      <c r="F39" s="36" t="s">
        <v>58</v>
      </c>
      <c r="G39" s="37">
        <f t="shared" si="15"/>
        <v>57</v>
      </c>
      <c r="H39" s="37">
        <f t="shared" si="16"/>
        <v>19</v>
      </c>
      <c r="I39" s="37">
        <f t="shared" si="17"/>
        <v>38</v>
      </c>
      <c r="J39" s="9"/>
      <c r="K39" s="9"/>
      <c r="L39" s="9"/>
      <c r="N39" s="31" t="s">
        <v>42</v>
      </c>
      <c r="O39" s="32">
        <f>VLOOKUP($N39,'[1]2025 Sign Ups'!$B$2:$E$127,4,FALSE)</f>
        <v>3</v>
      </c>
      <c r="P39" s="33">
        <v>4</v>
      </c>
      <c r="Q39" s="33">
        <v>5</v>
      </c>
      <c r="R39" s="33">
        <v>5</v>
      </c>
      <c r="S39" s="33">
        <v>5</v>
      </c>
      <c r="T39" s="33">
        <v>5</v>
      </c>
      <c r="U39" s="33">
        <v>5</v>
      </c>
      <c r="V39" s="33">
        <v>5</v>
      </c>
      <c r="W39" s="33">
        <v>3</v>
      </c>
      <c r="X39" s="33">
        <v>3</v>
      </c>
      <c r="Y39" s="34">
        <f t="shared" si="18"/>
        <v>40</v>
      </c>
      <c r="Z39" s="34">
        <f>IF(AB39="TBD","TBD",ROUND(AB39,0))-3</f>
        <v>6</v>
      </c>
      <c r="AA39" s="34">
        <f t="shared" si="19"/>
        <v>34</v>
      </c>
      <c r="AB39" s="35">
        <v>8.93333333333333</v>
      </c>
      <c r="AC39" s="35">
        <v>6.93333333333333</v>
      </c>
    </row>
    <row r="40" spans="2:29" ht="15.75" x14ac:dyDescent="0.25">
      <c r="B40" s="36" t="s">
        <v>81</v>
      </c>
      <c r="C40" s="37">
        <f t="shared" si="12"/>
        <v>44</v>
      </c>
      <c r="D40" s="37">
        <f t="shared" si="13"/>
        <v>6</v>
      </c>
      <c r="E40" s="37">
        <f t="shared" si="14"/>
        <v>38</v>
      </c>
      <c r="F40" s="36" t="s">
        <v>108</v>
      </c>
      <c r="G40" s="37">
        <f t="shared" si="15"/>
        <v>50</v>
      </c>
      <c r="H40" s="37">
        <f t="shared" si="16"/>
        <v>10</v>
      </c>
      <c r="I40" s="37">
        <f t="shared" si="17"/>
        <v>40</v>
      </c>
      <c r="J40" s="9"/>
      <c r="K40" s="9"/>
      <c r="L40" s="9"/>
      <c r="N40" s="31" t="s">
        <v>92</v>
      </c>
      <c r="O40" s="32">
        <f>VLOOKUP($N40,'[1]2025 Sign Ups'!$B$2:$E$127,4,FALSE)</f>
        <v>10</v>
      </c>
      <c r="P40" s="33"/>
      <c r="Q40" s="33"/>
      <c r="R40" s="33"/>
      <c r="S40" s="33"/>
      <c r="T40" s="33"/>
      <c r="U40" s="33"/>
      <c r="V40" s="33"/>
      <c r="W40" s="33"/>
      <c r="X40" s="33"/>
      <c r="Y40" s="34" t="str">
        <f t="shared" si="18"/>
        <v/>
      </c>
      <c r="Z40" s="34">
        <f t="shared" ref="Z40:Z71" si="20">IF(AB40="TBD","TBD",ROUND(AB40,0))</f>
        <v>12</v>
      </c>
      <c r="AA40" s="34" t="str">
        <f t="shared" si="19"/>
        <v xml:space="preserve"> </v>
      </c>
      <c r="AB40" s="35">
        <v>12.200000000000003</v>
      </c>
      <c r="AC40" s="35">
        <v>12.200000000000003</v>
      </c>
    </row>
    <row r="41" spans="2:29" ht="15.75" x14ac:dyDescent="0.25">
      <c r="B41" s="36" t="s">
        <v>96</v>
      </c>
      <c r="C41" s="37">
        <f t="shared" si="12"/>
        <v>52</v>
      </c>
      <c r="D41" s="37">
        <f t="shared" si="13"/>
        <v>14</v>
      </c>
      <c r="E41" s="37">
        <f t="shared" si="14"/>
        <v>38</v>
      </c>
      <c r="F41" s="36" t="s">
        <v>109</v>
      </c>
      <c r="G41" s="37">
        <f t="shared" si="15"/>
        <v>46</v>
      </c>
      <c r="H41" s="37">
        <f t="shared" si="16"/>
        <v>5</v>
      </c>
      <c r="I41" s="37">
        <f t="shared" si="17"/>
        <v>41</v>
      </c>
      <c r="J41" s="9"/>
      <c r="K41" s="9"/>
      <c r="L41" s="9"/>
      <c r="N41" s="40" t="s">
        <v>33</v>
      </c>
      <c r="O41" s="32">
        <f>VLOOKUP($N41,'[1]2025 Sign Ups'!$B$2:$E$127,4,FALSE)</f>
        <v>1</v>
      </c>
      <c r="P41" s="33">
        <v>5</v>
      </c>
      <c r="Q41" s="33">
        <v>7</v>
      </c>
      <c r="R41" s="33">
        <v>5</v>
      </c>
      <c r="S41" s="33">
        <v>4</v>
      </c>
      <c r="T41" s="33">
        <v>4</v>
      </c>
      <c r="U41" s="33">
        <v>5</v>
      </c>
      <c r="V41" s="33">
        <v>6</v>
      </c>
      <c r="W41" s="33">
        <v>3</v>
      </c>
      <c r="X41" s="33">
        <v>6</v>
      </c>
      <c r="Y41" s="34">
        <f t="shared" si="18"/>
        <v>45</v>
      </c>
      <c r="Z41" s="34">
        <f t="shared" si="20"/>
        <v>12</v>
      </c>
      <c r="AA41" s="34">
        <f t="shared" si="19"/>
        <v>33</v>
      </c>
      <c r="AB41" s="35">
        <v>12.25</v>
      </c>
      <c r="AC41" s="35">
        <v>11.000000000000007</v>
      </c>
    </row>
    <row r="42" spans="2:29" ht="15.75" x14ac:dyDescent="0.25">
      <c r="B42" s="42" t="s">
        <v>110</v>
      </c>
      <c r="C42" s="32">
        <f t="shared" si="12"/>
        <v>41</v>
      </c>
      <c r="D42" s="32">
        <f t="shared" si="13"/>
        <v>2</v>
      </c>
      <c r="E42" s="32">
        <f t="shared" si="14"/>
        <v>39</v>
      </c>
      <c r="F42" s="42" t="s">
        <v>111</v>
      </c>
      <c r="G42" s="32">
        <f t="shared" si="15"/>
        <v>49</v>
      </c>
      <c r="H42" s="32">
        <f t="shared" si="16"/>
        <v>7</v>
      </c>
      <c r="I42" s="32">
        <f t="shared" si="17"/>
        <v>42</v>
      </c>
      <c r="J42" s="9"/>
      <c r="K42" s="9"/>
      <c r="L42" s="9"/>
      <c r="N42" s="31" t="s">
        <v>113</v>
      </c>
      <c r="O42" s="32">
        <f>VLOOKUP($N42,'[1]2025 Sign Ups'!$B$2:$E$127,4,FALSE)</f>
        <v>7</v>
      </c>
      <c r="P42" s="33">
        <v>5</v>
      </c>
      <c r="Q42" s="33">
        <v>5</v>
      </c>
      <c r="R42" s="33">
        <v>6</v>
      </c>
      <c r="S42" s="33">
        <v>3</v>
      </c>
      <c r="T42" s="33">
        <v>6</v>
      </c>
      <c r="U42" s="33">
        <v>4</v>
      </c>
      <c r="V42" s="33">
        <v>7</v>
      </c>
      <c r="W42" s="33">
        <v>4</v>
      </c>
      <c r="X42" s="33">
        <v>6</v>
      </c>
      <c r="Y42" s="34">
        <f t="shared" si="18"/>
        <v>46</v>
      </c>
      <c r="Z42" s="34">
        <f t="shared" si="20"/>
        <v>6</v>
      </c>
      <c r="AA42" s="34">
        <f t="shared" si="19"/>
        <v>40</v>
      </c>
      <c r="AB42" s="35">
        <v>6.36</v>
      </c>
      <c r="AC42" s="35">
        <v>10.100000000000001</v>
      </c>
    </row>
    <row r="43" spans="2:29" ht="15.75" x14ac:dyDescent="0.25">
      <c r="B43" s="42" t="s">
        <v>90</v>
      </c>
      <c r="C43" s="32">
        <f t="shared" si="12"/>
        <v>50</v>
      </c>
      <c r="D43" s="32">
        <f t="shared" si="13"/>
        <v>10</v>
      </c>
      <c r="E43" s="32">
        <f t="shared" si="14"/>
        <v>40</v>
      </c>
      <c r="F43" s="42" t="s">
        <v>112</v>
      </c>
      <c r="G43" s="32" t="str">
        <f t="shared" si="15"/>
        <v/>
      </c>
      <c r="H43" s="32">
        <f t="shared" si="16"/>
        <v>0</v>
      </c>
      <c r="I43" s="32" t="str">
        <f t="shared" si="17"/>
        <v xml:space="preserve"> </v>
      </c>
      <c r="J43" s="9"/>
      <c r="K43" s="9"/>
      <c r="L43" s="9"/>
      <c r="N43" s="31" t="s">
        <v>116</v>
      </c>
      <c r="O43" s="32">
        <f>VLOOKUP($N43,'[1]2025 Sign Ups'!$B$2:$E$127,4,FALSE)</f>
        <v>6</v>
      </c>
      <c r="P43" s="33"/>
      <c r="Q43" s="33"/>
      <c r="R43" s="33"/>
      <c r="S43" s="33"/>
      <c r="T43" s="33"/>
      <c r="U43" s="33"/>
      <c r="V43" s="33"/>
      <c r="W43" s="33"/>
      <c r="X43" s="33"/>
      <c r="Y43" s="34" t="str">
        <f t="shared" si="18"/>
        <v/>
      </c>
      <c r="Z43" s="34">
        <f t="shared" si="20"/>
        <v>10</v>
      </c>
      <c r="AA43" s="34" t="str">
        <f t="shared" si="19"/>
        <v xml:space="preserve"> </v>
      </c>
      <c r="AB43" s="35">
        <v>9.6666666666666643</v>
      </c>
      <c r="AC43" s="35">
        <v>9.6666666666666643</v>
      </c>
    </row>
    <row r="44" spans="2:29" ht="15.75" x14ac:dyDescent="0.25">
      <c r="B44" s="42" t="s">
        <v>114</v>
      </c>
      <c r="C44" s="32" t="str">
        <f t="shared" si="12"/>
        <v/>
      </c>
      <c r="D44" s="32" t="str">
        <f t="shared" si="13"/>
        <v>TBD</v>
      </c>
      <c r="E44" s="32" t="str">
        <f t="shared" si="14"/>
        <v xml:space="preserve"> </v>
      </c>
      <c r="F44" s="43" t="s">
        <v>115</v>
      </c>
      <c r="G44" s="32" t="str">
        <f t="shared" si="15"/>
        <v/>
      </c>
      <c r="H44" s="32">
        <f t="shared" si="16"/>
        <v>13</v>
      </c>
      <c r="I44" s="32" t="str">
        <f t="shared" si="17"/>
        <v xml:space="preserve"> </v>
      </c>
      <c r="J44" s="9"/>
      <c r="K44" s="9"/>
      <c r="L44" s="9"/>
      <c r="N44" s="40" t="s">
        <v>37</v>
      </c>
      <c r="O44" s="32">
        <f>VLOOKUP($N44,'[1]2025 Sign Ups'!$B$2:$E$127,4,FALSE)</f>
        <v>3</v>
      </c>
      <c r="P44" s="33">
        <v>3</v>
      </c>
      <c r="Q44" s="33">
        <v>4</v>
      </c>
      <c r="R44" s="33">
        <v>5</v>
      </c>
      <c r="S44" s="33">
        <v>4</v>
      </c>
      <c r="T44" s="33">
        <v>4</v>
      </c>
      <c r="U44" s="33">
        <v>6</v>
      </c>
      <c r="V44" s="33">
        <v>6</v>
      </c>
      <c r="W44" s="33">
        <v>3</v>
      </c>
      <c r="X44" s="33">
        <v>4</v>
      </c>
      <c r="Y44" s="34">
        <f t="shared" si="18"/>
        <v>39</v>
      </c>
      <c r="Z44" s="34">
        <f t="shared" si="20"/>
        <v>5</v>
      </c>
      <c r="AA44" s="34">
        <f t="shared" si="19"/>
        <v>34</v>
      </c>
      <c r="AB44" s="35">
        <v>4.8222222222222229</v>
      </c>
      <c r="AC44" s="35">
        <v>4.5166666666666728</v>
      </c>
    </row>
    <row r="45" spans="2:29" ht="18" customHeight="1" x14ac:dyDescent="0.25">
      <c r="B45" s="43" t="s">
        <v>117</v>
      </c>
      <c r="C45" s="32" t="str">
        <f t="shared" si="12"/>
        <v/>
      </c>
      <c r="D45" s="32">
        <f t="shared" si="13"/>
        <v>15</v>
      </c>
      <c r="E45" s="32" t="str">
        <f t="shared" si="14"/>
        <v xml:space="preserve"> </v>
      </c>
      <c r="F45" s="43" t="s">
        <v>118</v>
      </c>
      <c r="G45" s="55"/>
      <c r="H45" s="55"/>
      <c r="I45" s="55"/>
      <c r="J45" s="9"/>
      <c r="K45" s="9"/>
      <c r="L45" s="9"/>
      <c r="N45" s="31" t="s">
        <v>91</v>
      </c>
      <c r="O45" s="32">
        <f>VLOOKUP($N45,'[1]2025 Sign Ups'!$B$2:$E$127,4,FALSE)</f>
        <v>10</v>
      </c>
      <c r="P45" s="33"/>
      <c r="Q45" s="33"/>
      <c r="R45" s="33"/>
      <c r="S45" s="33"/>
      <c r="T45" s="33"/>
      <c r="U45" s="33"/>
      <c r="V45" s="33"/>
      <c r="W45" s="33"/>
      <c r="X45" s="33"/>
      <c r="Y45" s="34" t="str">
        <f t="shared" si="18"/>
        <v/>
      </c>
      <c r="Z45" s="34">
        <f t="shared" si="20"/>
        <v>8</v>
      </c>
      <c r="AA45" s="34" t="str">
        <f t="shared" si="19"/>
        <v xml:space="preserve"> </v>
      </c>
      <c r="AB45" s="35">
        <v>8</v>
      </c>
      <c r="AC45" s="35">
        <v>8</v>
      </c>
    </row>
    <row r="46" spans="2:29" ht="15.75" customHeight="1" x14ac:dyDescent="0.25">
      <c r="B46" s="44" t="s">
        <v>62</v>
      </c>
      <c r="C46" s="45"/>
      <c r="D46" s="46">
        <f>AVERAGE(D35:D41)</f>
        <v>9.1666666666666661</v>
      </c>
      <c r="E46" s="48">
        <f>SUM(E36:E41)</f>
        <v>214</v>
      </c>
      <c r="F46" s="44" t="s">
        <v>62</v>
      </c>
      <c r="G46" s="45"/>
      <c r="H46" s="46">
        <f>AVERAGE(H35:H41)</f>
        <v>9.5</v>
      </c>
      <c r="I46" s="47">
        <f>SUM(I36:I41)</f>
        <v>224</v>
      </c>
      <c r="J46" s="9"/>
      <c r="K46" s="9"/>
      <c r="L46" s="9"/>
      <c r="N46" s="31" t="s">
        <v>119</v>
      </c>
      <c r="O46" s="32">
        <f>VLOOKUP($N46,'[1]2025 Sign Ups'!$B$2:$E$127,4,FALSE)</f>
        <v>9</v>
      </c>
      <c r="P46" s="33"/>
      <c r="Q46" s="33"/>
      <c r="R46" s="33"/>
      <c r="S46" s="33"/>
      <c r="T46" s="33"/>
      <c r="U46" s="33"/>
      <c r="V46" s="33"/>
      <c r="W46" s="33"/>
      <c r="X46" s="33"/>
      <c r="Y46" s="34" t="str">
        <f t="shared" si="18"/>
        <v/>
      </c>
      <c r="Z46" s="34" t="str">
        <f t="shared" si="20"/>
        <v>TBD</v>
      </c>
      <c r="AA46" s="34" t="str">
        <f t="shared" si="19"/>
        <v xml:space="preserve"> </v>
      </c>
      <c r="AB46" s="35" t="s">
        <v>182</v>
      </c>
      <c r="AC46" s="35" t="s">
        <v>182</v>
      </c>
    </row>
    <row r="47" spans="2:29" ht="15.75" x14ac:dyDescent="0.25">
      <c r="B47" s="44" t="s">
        <v>64</v>
      </c>
      <c r="C47" s="45"/>
      <c r="D47" s="46"/>
      <c r="E47" s="37">
        <f>E46-SUM($H$1*6)</f>
        <v>4</v>
      </c>
      <c r="F47" s="44" t="s">
        <v>64</v>
      </c>
      <c r="G47" s="45"/>
      <c r="H47" s="46"/>
      <c r="I47" s="32">
        <f>I46-SUM($H$1*6)</f>
        <v>14</v>
      </c>
      <c r="J47" s="9"/>
      <c r="K47" s="9"/>
      <c r="L47" s="9"/>
      <c r="N47" s="31" t="s">
        <v>110</v>
      </c>
      <c r="O47" s="32">
        <f>VLOOKUP($N47,'[1]2025 Sign Ups'!$B$2:$E$127,4,FALSE)</f>
        <v>4</v>
      </c>
      <c r="P47" s="33">
        <v>4</v>
      </c>
      <c r="Q47" s="33">
        <v>4</v>
      </c>
      <c r="R47" s="33">
        <v>6</v>
      </c>
      <c r="S47" s="33">
        <v>3</v>
      </c>
      <c r="T47" s="33">
        <v>5</v>
      </c>
      <c r="U47" s="33">
        <v>5</v>
      </c>
      <c r="V47" s="33">
        <v>6</v>
      </c>
      <c r="W47" s="33">
        <v>3</v>
      </c>
      <c r="X47" s="33">
        <v>5</v>
      </c>
      <c r="Y47" s="34">
        <f t="shared" si="18"/>
        <v>41</v>
      </c>
      <c r="Z47" s="34">
        <f t="shared" si="20"/>
        <v>2</v>
      </c>
      <c r="AA47" s="34">
        <f t="shared" si="19"/>
        <v>39</v>
      </c>
      <c r="AB47" s="35">
        <v>1.7666666666666728</v>
      </c>
      <c r="AC47" s="35">
        <v>1.7666666666666728</v>
      </c>
    </row>
    <row r="48" spans="2:29" ht="15.75" x14ac:dyDescent="0.25">
      <c r="B48" s="49"/>
      <c r="C48" s="50"/>
      <c r="D48" s="51"/>
      <c r="E48" s="52"/>
      <c r="F48" s="49"/>
      <c r="G48" s="50"/>
      <c r="H48" s="51"/>
      <c r="I48" s="52"/>
      <c r="J48" s="9"/>
      <c r="K48" s="9"/>
      <c r="L48" s="9"/>
      <c r="N48" s="31" t="s">
        <v>38</v>
      </c>
      <c r="O48" s="32">
        <f>VLOOKUP($N48,'[1]2025 Sign Ups'!$B$2:$E$127,4,FALSE)</f>
        <v>1</v>
      </c>
      <c r="P48" s="33">
        <v>4</v>
      </c>
      <c r="Q48" s="33">
        <v>4</v>
      </c>
      <c r="R48" s="33">
        <v>5</v>
      </c>
      <c r="S48" s="33">
        <v>3</v>
      </c>
      <c r="T48" s="33">
        <v>5</v>
      </c>
      <c r="U48" s="33">
        <v>4</v>
      </c>
      <c r="V48" s="33">
        <v>8</v>
      </c>
      <c r="W48" s="33">
        <v>4</v>
      </c>
      <c r="X48" s="33">
        <v>5</v>
      </c>
      <c r="Y48" s="34">
        <f t="shared" si="18"/>
        <v>42</v>
      </c>
      <c r="Z48" s="34">
        <f t="shared" si="20"/>
        <v>6</v>
      </c>
      <c r="AA48" s="34">
        <f t="shared" si="19"/>
        <v>36</v>
      </c>
      <c r="AB48" s="35">
        <v>5.9500000000000028</v>
      </c>
      <c r="AC48" s="35">
        <v>5.7000000000000028</v>
      </c>
    </row>
    <row r="49" spans="2:29" ht="15.75" x14ac:dyDescent="0.25">
      <c r="B49" s="21" t="s">
        <v>120</v>
      </c>
      <c r="C49" s="21"/>
      <c r="D49" s="22" t="s">
        <v>18</v>
      </c>
      <c r="E49" s="23" t="s">
        <v>19</v>
      </c>
      <c r="F49" s="21" t="s">
        <v>121</v>
      </c>
      <c r="G49" s="21"/>
      <c r="H49" s="22" t="s">
        <v>18</v>
      </c>
      <c r="I49" s="23" t="s">
        <v>19</v>
      </c>
      <c r="J49" s="9"/>
      <c r="K49" s="9"/>
      <c r="L49" s="9"/>
      <c r="N49" s="31" t="s">
        <v>124</v>
      </c>
      <c r="O49" s="32">
        <f>VLOOKUP($N49,'[1]2025 Sign Ups'!$B$2:$E$127,4,FALSE)</f>
        <v>8</v>
      </c>
      <c r="P49" s="33"/>
      <c r="Q49" s="33"/>
      <c r="R49" s="33"/>
      <c r="S49" s="33"/>
      <c r="T49" s="33"/>
      <c r="U49" s="33"/>
      <c r="V49" s="33"/>
      <c r="W49" s="33"/>
      <c r="X49" s="33"/>
      <c r="Y49" s="34" t="str">
        <f t="shared" si="18"/>
        <v/>
      </c>
      <c r="Z49" s="34">
        <f t="shared" si="20"/>
        <v>6</v>
      </c>
      <c r="AA49" s="34" t="str">
        <f t="shared" si="19"/>
        <v xml:space="preserve"> </v>
      </c>
      <c r="AB49" s="35">
        <v>5.9333333333333371</v>
      </c>
      <c r="AC49" s="35">
        <v>5.9333333333333371</v>
      </c>
    </row>
    <row r="50" spans="2:29" ht="15.75" x14ac:dyDescent="0.25">
      <c r="B50" s="28" t="s">
        <v>122</v>
      </c>
      <c r="C50" s="28" t="s">
        <v>28</v>
      </c>
      <c r="D50" s="29" t="s">
        <v>29</v>
      </c>
      <c r="E50" s="30" t="s">
        <v>30</v>
      </c>
      <c r="F50" s="28" t="s">
        <v>123</v>
      </c>
      <c r="G50" s="28" t="s">
        <v>28</v>
      </c>
      <c r="H50" s="29" t="s">
        <v>29</v>
      </c>
      <c r="I50" s="30" t="s">
        <v>30</v>
      </c>
      <c r="J50" s="9"/>
      <c r="K50" s="9"/>
      <c r="L50" s="9"/>
      <c r="N50" s="31" t="s">
        <v>86</v>
      </c>
      <c r="O50" s="32">
        <f>VLOOKUP($N50,'[1]2025 Sign Ups'!$B$2:$E$127,4,FALSE)</f>
        <v>10</v>
      </c>
      <c r="P50" s="33">
        <v>5</v>
      </c>
      <c r="Q50" s="33">
        <v>6</v>
      </c>
      <c r="R50" s="33">
        <v>5</v>
      </c>
      <c r="S50" s="33">
        <v>2</v>
      </c>
      <c r="T50" s="33">
        <v>6</v>
      </c>
      <c r="U50" s="33">
        <v>5</v>
      </c>
      <c r="V50" s="33">
        <v>7</v>
      </c>
      <c r="W50" s="33">
        <v>4</v>
      </c>
      <c r="X50" s="33">
        <v>6</v>
      </c>
      <c r="Y50" s="34">
        <f t="shared" si="18"/>
        <v>46</v>
      </c>
      <c r="Z50" s="34">
        <f t="shared" si="20"/>
        <v>6</v>
      </c>
      <c r="AA50" s="34">
        <f t="shared" si="19"/>
        <v>40</v>
      </c>
      <c r="AB50" s="35">
        <v>6.36</v>
      </c>
      <c r="AC50" s="35">
        <v>12.100000000000001</v>
      </c>
    </row>
    <row r="51" spans="2:29" ht="15.75" x14ac:dyDescent="0.25">
      <c r="B51" s="36" t="s">
        <v>125</v>
      </c>
      <c r="C51" s="37">
        <f t="shared" ref="C51:C60" si="21">INDEX($Y$4:$Y$107,MATCH(B51,$N$4:$N$107,0))</f>
        <v>44</v>
      </c>
      <c r="D51" s="37">
        <f t="shared" ref="D51:D60" si="22">INDEX($Z$4:$Z$107,MATCH(B51,$N$4:$N$107,0))</f>
        <v>12</v>
      </c>
      <c r="E51" s="37">
        <f t="shared" ref="E51:E60" si="23">INDEX($AA$4:$AA$107,MATCH(B51,$N$4:$N$107,0))</f>
        <v>32</v>
      </c>
      <c r="F51" s="36" t="s">
        <v>126</v>
      </c>
      <c r="G51" s="37">
        <f t="shared" ref="G51:G61" si="24">INDEX($Y$4:$Y$107,MATCH(F51,$N$4:$N$107,0))</f>
        <v>45</v>
      </c>
      <c r="H51" s="37">
        <f t="shared" ref="H51:H61" si="25">INDEX($Z$4:$Z$107,MATCH(F51,$N$4:$N$107,0))</f>
        <v>12</v>
      </c>
      <c r="I51" s="37">
        <f t="shared" ref="I51:I61" si="26">INDEX($AA$4:$AA$107,MATCH(F51,$N$4:$N$107,0))</f>
        <v>33</v>
      </c>
      <c r="J51" s="9"/>
      <c r="K51" s="9"/>
      <c r="L51" s="9"/>
      <c r="N51" s="31" t="s">
        <v>83</v>
      </c>
      <c r="O51" s="32">
        <f>VLOOKUP($N51,'[1]2025 Sign Ups'!$B$2:$E$127,4,FALSE)</f>
        <v>10</v>
      </c>
      <c r="P51" s="33">
        <v>5</v>
      </c>
      <c r="Q51" s="33">
        <v>5</v>
      </c>
      <c r="R51" s="33">
        <v>6</v>
      </c>
      <c r="S51" s="33">
        <v>4</v>
      </c>
      <c r="T51" s="33">
        <v>4</v>
      </c>
      <c r="U51" s="33">
        <v>4</v>
      </c>
      <c r="V51" s="33">
        <v>8</v>
      </c>
      <c r="W51" s="33">
        <v>3</v>
      </c>
      <c r="X51" s="33">
        <v>4</v>
      </c>
      <c r="Y51" s="34">
        <f t="shared" si="18"/>
        <v>43</v>
      </c>
      <c r="Z51" s="34">
        <f t="shared" si="20"/>
        <v>4</v>
      </c>
      <c r="AA51" s="34">
        <f t="shared" si="19"/>
        <v>39</v>
      </c>
      <c r="AB51" s="35">
        <v>3.5750000000000028</v>
      </c>
      <c r="AC51" s="35">
        <v>4.9166666666666714</v>
      </c>
    </row>
    <row r="52" spans="2:29" ht="15.75" x14ac:dyDescent="0.25">
      <c r="B52" s="36" t="s">
        <v>127</v>
      </c>
      <c r="C52" s="37">
        <f t="shared" si="21"/>
        <v>48</v>
      </c>
      <c r="D52" s="37">
        <f t="shared" si="22"/>
        <v>15</v>
      </c>
      <c r="E52" s="37">
        <f t="shared" si="23"/>
        <v>33</v>
      </c>
      <c r="F52" s="36" t="s">
        <v>128</v>
      </c>
      <c r="G52" s="37">
        <f t="shared" si="24"/>
        <v>47</v>
      </c>
      <c r="H52" s="37">
        <f t="shared" si="25"/>
        <v>13</v>
      </c>
      <c r="I52" s="37">
        <f t="shared" si="26"/>
        <v>34</v>
      </c>
      <c r="J52" s="9"/>
      <c r="K52" s="9"/>
      <c r="L52" s="9"/>
      <c r="N52" s="31" t="s">
        <v>131</v>
      </c>
      <c r="O52" s="32">
        <f>VLOOKUP($N52,'[1]2025 Sign Ups'!$B$2:$E$127,4,FALSE)</f>
        <v>8</v>
      </c>
      <c r="P52" s="33">
        <v>3</v>
      </c>
      <c r="Q52" s="33">
        <v>5</v>
      </c>
      <c r="R52" s="33">
        <v>5</v>
      </c>
      <c r="S52" s="33">
        <v>4</v>
      </c>
      <c r="T52" s="33">
        <v>4</v>
      </c>
      <c r="U52" s="33">
        <v>5</v>
      </c>
      <c r="V52" s="33">
        <v>5</v>
      </c>
      <c r="W52" s="33">
        <v>4</v>
      </c>
      <c r="X52" s="33">
        <v>4</v>
      </c>
      <c r="Y52" s="34">
        <f t="shared" si="18"/>
        <v>39</v>
      </c>
      <c r="Z52" s="34">
        <f t="shared" si="20"/>
        <v>5</v>
      </c>
      <c r="AA52" s="34">
        <f t="shared" si="19"/>
        <v>34</v>
      </c>
      <c r="AB52" s="35">
        <v>5.1000000000000014</v>
      </c>
      <c r="AC52" s="35">
        <v>3.8500000000000014</v>
      </c>
    </row>
    <row r="53" spans="2:29" ht="15.75" x14ac:dyDescent="0.25">
      <c r="B53" s="36" t="s">
        <v>129</v>
      </c>
      <c r="C53" s="37">
        <f t="shared" si="21"/>
        <v>41</v>
      </c>
      <c r="D53" s="37">
        <f t="shared" si="22"/>
        <v>7</v>
      </c>
      <c r="E53" s="37">
        <f t="shared" si="23"/>
        <v>34</v>
      </c>
      <c r="F53" s="36" t="s">
        <v>130</v>
      </c>
      <c r="G53" s="37">
        <f t="shared" si="24"/>
        <v>41</v>
      </c>
      <c r="H53" s="37">
        <f t="shared" si="25"/>
        <v>4</v>
      </c>
      <c r="I53" s="37">
        <f t="shared" si="26"/>
        <v>37</v>
      </c>
      <c r="J53" s="9"/>
      <c r="K53" s="9"/>
      <c r="L53" s="9"/>
      <c r="N53" s="31" t="s">
        <v>126</v>
      </c>
      <c r="O53" s="32">
        <f>VLOOKUP($N53,'[1]2025 Sign Ups'!$B$2:$E$127,4,FALSE)</f>
        <v>9</v>
      </c>
      <c r="P53" s="33">
        <v>5</v>
      </c>
      <c r="Q53" s="33">
        <v>4</v>
      </c>
      <c r="R53" s="33">
        <v>6</v>
      </c>
      <c r="S53" s="33">
        <v>4</v>
      </c>
      <c r="T53" s="33">
        <v>5</v>
      </c>
      <c r="U53" s="33">
        <v>5</v>
      </c>
      <c r="V53" s="33">
        <v>7</v>
      </c>
      <c r="W53" s="33">
        <v>4</v>
      </c>
      <c r="X53" s="33">
        <v>5</v>
      </c>
      <c r="Y53" s="34">
        <f t="shared" si="18"/>
        <v>45</v>
      </c>
      <c r="Z53" s="34">
        <f t="shared" si="20"/>
        <v>12</v>
      </c>
      <c r="AA53" s="34">
        <f t="shared" si="19"/>
        <v>33</v>
      </c>
      <c r="AB53" s="35">
        <v>11.550000000000004</v>
      </c>
      <c r="AC53" s="35">
        <v>10.050000000000004</v>
      </c>
    </row>
    <row r="54" spans="2:29" ht="15.75" x14ac:dyDescent="0.25">
      <c r="B54" s="36" t="s">
        <v>61</v>
      </c>
      <c r="C54" s="37">
        <f t="shared" si="21"/>
        <v>42</v>
      </c>
      <c r="D54" s="37">
        <f t="shared" si="22"/>
        <v>7</v>
      </c>
      <c r="E54" s="37">
        <f t="shared" si="23"/>
        <v>35</v>
      </c>
      <c r="F54" s="36" t="s">
        <v>76</v>
      </c>
      <c r="G54" s="37">
        <f t="shared" si="24"/>
        <v>42</v>
      </c>
      <c r="H54" s="37">
        <f t="shared" si="25"/>
        <v>5</v>
      </c>
      <c r="I54" s="37">
        <f t="shared" si="26"/>
        <v>37</v>
      </c>
      <c r="J54" s="9"/>
      <c r="K54" s="9"/>
      <c r="L54" s="9"/>
      <c r="N54" s="31" t="s">
        <v>127</v>
      </c>
      <c r="O54" s="32">
        <f>VLOOKUP($N54,'[1]2025 Sign Ups'!$B$2:$E$127,4,FALSE)</f>
        <v>6</v>
      </c>
      <c r="P54" s="33">
        <v>6</v>
      </c>
      <c r="Q54" s="33">
        <v>4</v>
      </c>
      <c r="R54" s="33">
        <v>5</v>
      </c>
      <c r="S54" s="33">
        <v>5</v>
      </c>
      <c r="T54" s="33">
        <v>6</v>
      </c>
      <c r="U54" s="33">
        <v>6</v>
      </c>
      <c r="V54" s="33">
        <v>6</v>
      </c>
      <c r="W54" s="33">
        <v>4</v>
      </c>
      <c r="X54" s="33">
        <v>6</v>
      </c>
      <c r="Y54" s="34">
        <f t="shared" si="18"/>
        <v>48</v>
      </c>
      <c r="Z54" s="34">
        <f t="shared" si="20"/>
        <v>15</v>
      </c>
      <c r="AA54" s="34">
        <f t="shared" si="19"/>
        <v>33</v>
      </c>
      <c r="AB54" s="35">
        <v>15.100000000000001</v>
      </c>
      <c r="AC54" s="35">
        <v>14.350000000000001</v>
      </c>
    </row>
    <row r="55" spans="2:29" ht="15.75" x14ac:dyDescent="0.25">
      <c r="B55" s="36" t="s">
        <v>132</v>
      </c>
      <c r="C55" s="37">
        <f t="shared" si="21"/>
        <v>38</v>
      </c>
      <c r="D55" s="37">
        <f t="shared" si="22"/>
        <v>2</v>
      </c>
      <c r="E55" s="37">
        <f t="shared" si="23"/>
        <v>36</v>
      </c>
      <c r="F55" s="36" t="s">
        <v>133</v>
      </c>
      <c r="G55" s="37">
        <f t="shared" si="24"/>
        <v>50</v>
      </c>
      <c r="H55" s="37">
        <f t="shared" si="25"/>
        <v>12</v>
      </c>
      <c r="I55" s="37">
        <f t="shared" si="26"/>
        <v>38</v>
      </c>
      <c r="J55" s="9"/>
      <c r="K55" s="9"/>
      <c r="L55" s="9"/>
      <c r="N55" s="31" t="s">
        <v>135</v>
      </c>
      <c r="O55" s="32">
        <f>VLOOKUP($N55,'[1]2025 Sign Ups'!$B$2:$E$127,4,FALSE)</f>
        <v>7</v>
      </c>
      <c r="P55" s="33"/>
      <c r="Q55" s="33"/>
      <c r="R55" s="33"/>
      <c r="S55" s="33"/>
      <c r="T55" s="33"/>
      <c r="U55" s="33"/>
      <c r="V55" s="33"/>
      <c r="W55" s="33"/>
      <c r="X55" s="33"/>
      <c r="Y55" s="34" t="str">
        <f t="shared" si="18"/>
        <v/>
      </c>
      <c r="Z55" s="34">
        <f t="shared" si="20"/>
        <v>9</v>
      </c>
      <c r="AA55" s="34" t="str">
        <f t="shared" si="19"/>
        <v xml:space="preserve"> </v>
      </c>
      <c r="AB55" s="35">
        <v>9.2666666666666657</v>
      </c>
      <c r="AC55" s="35">
        <v>9.2666666666666657</v>
      </c>
    </row>
    <row r="56" spans="2:29" ht="15.75" x14ac:dyDescent="0.25">
      <c r="B56" s="36" t="s">
        <v>134</v>
      </c>
      <c r="C56" s="37">
        <f t="shared" si="21"/>
        <v>44</v>
      </c>
      <c r="D56" s="37">
        <f t="shared" si="22"/>
        <v>8</v>
      </c>
      <c r="E56" s="37">
        <f t="shared" si="23"/>
        <v>36</v>
      </c>
      <c r="F56" s="36" t="s">
        <v>52</v>
      </c>
      <c r="G56" s="37">
        <f t="shared" si="24"/>
        <v>47</v>
      </c>
      <c r="H56" s="37">
        <f t="shared" si="25"/>
        <v>8</v>
      </c>
      <c r="I56" s="37">
        <f t="shared" si="26"/>
        <v>39</v>
      </c>
      <c r="J56" s="9"/>
      <c r="K56" s="9"/>
      <c r="L56" s="9"/>
      <c r="N56" s="31" t="s">
        <v>136</v>
      </c>
      <c r="O56" s="32">
        <f>VLOOKUP($N56,'[1]2025 Sign Ups'!$B$2:$E$127,4,FALSE)</f>
        <v>6</v>
      </c>
      <c r="P56" s="33">
        <v>4</v>
      </c>
      <c r="Q56" s="33">
        <v>6</v>
      </c>
      <c r="R56" s="33">
        <v>5</v>
      </c>
      <c r="S56" s="33">
        <v>5</v>
      </c>
      <c r="T56" s="33">
        <v>7</v>
      </c>
      <c r="U56" s="33">
        <v>7</v>
      </c>
      <c r="V56" s="33">
        <v>6</v>
      </c>
      <c r="W56" s="33">
        <v>3</v>
      </c>
      <c r="X56" s="33">
        <v>6</v>
      </c>
      <c r="Y56" s="34">
        <f t="shared" si="18"/>
        <v>49</v>
      </c>
      <c r="Z56" s="34">
        <f t="shared" si="20"/>
        <v>7</v>
      </c>
      <c r="AA56" s="34">
        <f t="shared" si="19"/>
        <v>42</v>
      </c>
      <c r="AB56" s="35">
        <v>7.43333333333333</v>
      </c>
      <c r="AC56" s="35">
        <v>7.43333333333333</v>
      </c>
    </row>
    <row r="57" spans="2:29" ht="15.75" x14ac:dyDescent="0.25">
      <c r="B57" s="42" t="s">
        <v>136</v>
      </c>
      <c r="C57" s="32">
        <f t="shared" si="21"/>
        <v>49</v>
      </c>
      <c r="D57" s="32">
        <f t="shared" si="22"/>
        <v>7</v>
      </c>
      <c r="E57" s="32">
        <f t="shared" si="23"/>
        <v>42</v>
      </c>
      <c r="F57" s="42" t="s">
        <v>137</v>
      </c>
      <c r="G57" s="32">
        <f t="shared" si="24"/>
        <v>50</v>
      </c>
      <c r="H57" s="32">
        <f t="shared" si="25"/>
        <v>10</v>
      </c>
      <c r="I57" s="32">
        <f t="shared" si="26"/>
        <v>40</v>
      </c>
      <c r="J57" s="9"/>
      <c r="K57" s="9"/>
      <c r="L57" s="9"/>
      <c r="N57" s="31" t="s">
        <v>82</v>
      </c>
      <c r="O57" s="32">
        <f>VLOOKUP($N57,'[1]2025 Sign Ups'!$B$2:$E$127,4,FALSE)</f>
        <v>5</v>
      </c>
      <c r="P57" s="33">
        <v>6</v>
      </c>
      <c r="Q57" s="33">
        <v>6</v>
      </c>
      <c r="R57" s="33">
        <v>6</v>
      </c>
      <c r="S57" s="33">
        <v>3</v>
      </c>
      <c r="T57" s="33">
        <v>4</v>
      </c>
      <c r="U57" s="33">
        <v>5</v>
      </c>
      <c r="V57" s="33">
        <v>8</v>
      </c>
      <c r="W57" s="33">
        <v>5</v>
      </c>
      <c r="X57" s="33">
        <v>4</v>
      </c>
      <c r="Y57" s="34">
        <f t="shared" si="18"/>
        <v>47</v>
      </c>
      <c r="Z57" s="34">
        <f t="shared" si="20"/>
        <v>10</v>
      </c>
      <c r="AA57" s="34">
        <f t="shared" si="19"/>
        <v>37</v>
      </c>
      <c r="AB57" s="35">
        <v>10.200000000000003</v>
      </c>
      <c r="AC57" s="35">
        <v>10.666666666666664</v>
      </c>
    </row>
    <row r="58" spans="2:29" ht="15.75" x14ac:dyDescent="0.25">
      <c r="B58" s="42" t="s">
        <v>138</v>
      </c>
      <c r="C58" s="32" t="str">
        <f t="shared" si="21"/>
        <v/>
      </c>
      <c r="D58" s="32">
        <f t="shared" si="22"/>
        <v>7</v>
      </c>
      <c r="E58" s="32" t="str">
        <f t="shared" si="23"/>
        <v xml:space="preserve"> </v>
      </c>
      <c r="F58" s="42" t="s">
        <v>119</v>
      </c>
      <c r="G58" s="32" t="str">
        <f t="shared" si="24"/>
        <v/>
      </c>
      <c r="H58" s="32" t="str">
        <f t="shared" si="25"/>
        <v>TBD</v>
      </c>
      <c r="I58" s="32" t="str">
        <f t="shared" si="26"/>
        <v xml:space="preserve"> </v>
      </c>
      <c r="J58" s="9"/>
      <c r="K58" s="9"/>
      <c r="L58" s="9"/>
      <c r="N58" s="31" t="s">
        <v>129</v>
      </c>
      <c r="O58" s="32">
        <f>VLOOKUP($N58,'[1]2025 Sign Ups'!$B$2:$E$127,4,FALSE)</f>
        <v>6</v>
      </c>
      <c r="P58" s="33">
        <v>5</v>
      </c>
      <c r="Q58" s="33">
        <v>5</v>
      </c>
      <c r="R58" s="33">
        <v>5</v>
      </c>
      <c r="S58" s="33">
        <v>3</v>
      </c>
      <c r="T58" s="33">
        <v>4</v>
      </c>
      <c r="U58" s="33">
        <v>5</v>
      </c>
      <c r="V58" s="33">
        <v>7</v>
      </c>
      <c r="W58" s="33">
        <v>3</v>
      </c>
      <c r="X58" s="33">
        <v>4</v>
      </c>
      <c r="Y58" s="34">
        <f t="shared" si="18"/>
        <v>41</v>
      </c>
      <c r="Z58" s="34">
        <f t="shared" si="20"/>
        <v>7</v>
      </c>
      <c r="AA58" s="34">
        <f t="shared" si="19"/>
        <v>34</v>
      </c>
      <c r="AB58" s="35">
        <v>6.5500000000000043</v>
      </c>
      <c r="AC58" s="35">
        <v>4.8000000000000043</v>
      </c>
    </row>
    <row r="59" spans="2:29" ht="15.75" x14ac:dyDescent="0.25">
      <c r="B59" s="42" t="s">
        <v>139</v>
      </c>
      <c r="C59" s="32" t="str">
        <f t="shared" si="21"/>
        <v/>
      </c>
      <c r="D59" s="32">
        <f t="shared" si="22"/>
        <v>5</v>
      </c>
      <c r="E59" s="32" t="str">
        <f t="shared" si="23"/>
        <v xml:space="preserve"> </v>
      </c>
      <c r="F59" s="42" t="s">
        <v>140</v>
      </c>
      <c r="G59" s="32" t="str">
        <f t="shared" si="24"/>
        <v/>
      </c>
      <c r="H59" s="32">
        <f t="shared" si="25"/>
        <v>6</v>
      </c>
      <c r="I59" s="32" t="str">
        <f t="shared" si="26"/>
        <v xml:space="preserve"> </v>
      </c>
      <c r="J59" s="9"/>
      <c r="K59" s="9"/>
      <c r="L59" s="9"/>
      <c r="N59" s="31" t="s">
        <v>48</v>
      </c>
      <c r="O59" s="32">
        <f>VLOOKUP($N59,'[1]2025 Sign Ups'!$B$2:$E$127,4,FALSE)</f>
        <v>3</v>
      </c>
      <c r="P59" s="33">
        <v>4</v>
      </c>
      <c r="Q59" s="33">
        <v>4</v>
      </c>
      <c r="R59" s="33">
        <v>5</v>
      </c>
      <c r="S59" s="33">
        <v>4</v>
      </c>
      <c r="T59" s="33">
        <v>4</v>
      </c>
      <c r="U59" s="33">
        <v>5</v>
      </c>
      <c r="V59" s="33">
        <v>7</v>
      </c>
      <c r="W59" s="33">
        <v>5</v>
      </c>
      <c r="X59" s="33">
        <v>7</v>
      </c>
      <c r="Y59" s="34">
        <f t="shared" si="18"/>
        <v>45</v>
      </c>
      <c r="Z59" s="34">
        <f t="shared" si="20"/>
        <v>7</v>
      </c>
      <c r="AA59" s="34">
        <f t="shared" si="19"/>
        <v>38</v>
      </c>
      <c r="AB59" s="35">
        <v>7.1000000000000014</v>
      </c>
      <c r="AC59" s="35">
        <v>7.1000000000000014</v>
      </c>
    </row>
    <row r="60" spans="2:29" ht="15.75" x14ac:dyDescent="0.25">
      <c r="B60" s="43" t="s">
        <v>116</v>
      </c>
      <c r="C60" s="32" t="str">
        <f t="shared" si="21"/>
        <v/>
      </c>
      <c r="D60" s="32">
        <f t="shared" si="22"/>
        <v>10</v>
      </c>
      <c r="E60" s="32" t="str">
        <f t="shared" si="23"/>
        <v xml:space="preserve"> </v>
      </c>
      <c r="F60" s="42" t="s">
        <v>141</v>
      </c>
      <c r="G60" s="32" t="str">
        <f t="shared" si="24"/>
        <v/>
      </c>
      <c r="H60" s="32">
        <f t="shared" si="25"/>
        <v>6</v>
      </c>
      <c r="I60" s="32" t="str">
        <f t="shared" si="26"/>
        <v xml:space="preserve"> </v>
      </c>
      <c r="J60" s="57"/>
      <c r="K60" s="58"/>
      <c r="L60" s="58"/>
      <c r="N60" s="31" t="s">
        <v>78</v>
      </c>
      <c r="O60" s="32">
        <f>VLOOKUP($N60,'[1]2025 Sign Ups'!$B$2:$E$127,4,FALSE)</f>
        <v>10</v>
      </c>
      <c r="P60" s="33">
        <v>5</v>
      </c>
      <c r="Q60" s="33">
        <v>5</v>
      </c>
      <c r="R60" s="33">
        <v>6</v>
      </c>
      <c r="S60" s="33">
        <v>4</v>
      </c>
      <c r="T60" s="33">
        <v>4</v>
      </c>
      <c r="U60" s="33">
        <v>5</v>
      </c>
      <c r="V60" s="33">
        <v>7</v>
      </c>
      <c r="W60" s="33">
        <v>2</v>
      </c>
      <c r="X60" s="33">
        <v>5</v>
      </c>
      <c r="Y60" s="34">
        <f t="shared" si="18"/>
        <v>43</v>
      </c>
      <c r="Z60" s="34">
        <f t="shared" si="20"/>
        <v>8</v>
      </c>
      <c r="AA60" s="34">
        <f t="shared" si="19"/>
        <v>35</v>
      </c>
      <c r="AB60" s="35">
        <v>7.5166666666666728</v>
      </c>
      <c r="AC60" s="35">
        <v>7.3083333333333371</v>
      </c>
    </row>
    <row r="61" spans="2:29" ht="15.75" x14ac:dyDescent="0.25">
      <c r="B61" s="56"/>
      <c r="C61" s="56"/>
      <c r="D61" s="56"/>
      <c r="E61" s="56"/>
      <c r="F61" s="43" t="s">
        <v>142</v>
      </c>
      <c r="G61" s="32" t="str">
        <f t="shared" si="24"/>
        <v/>
      </c>
      <c r="H61" s="32">
        <f t="shared" si="25"/>
        <v>19</v>
      </c>
      <c r="I61" s="32" t="str">
        <f t="shared" si="26"/>
        <v xml:space="preserve"> </v>
      </c>
      <c r="N61" s="31" t="s">
        <v>105</v>
      </c>
      <c r="O61" s="32">
        <f>VLOOKUP($N61,'[1]2025 Sign Ups'!$B$2:$E$127,4,FALSE)</f>
        <v>4</v>
      </c>
      <c r="P61" s="33">
        <v>5</v>
      </c>
      <c r="Q61" s="33">
        <v>5</v>
      </c>
      <c r="R61" s="33">
        <v>5</v>
      </c>
      <c r="S61" s="33">
        <v>4</v>
      </c>
      <c r="T61" s="33">
        <v>4</v>
      </c>
      <c r="U61" s="33">
        <v>5</v>
      </c>
      <c r="V61" s="33">
        <v>6</v>
      </c>
      <c r="W61" s="33">
        <v>3</v>
      </c>
      <c r="X61" s="33">
        <v>6</v>
      </c>
      <c r="Y61" s="34">
        <f t="shared" si="18"/>
        <v>43</v>
      </c>
      <c r="Z61" s="34">
        <f t="shared" si="20"/>
        <v>8</v>
      </c>
      <c r="AA61" s="34">
        <f t="shared" si="19"/>
        <v>35</v>
      </c>
      <c r="AB61" s="35">
        <v>7.6779999999999973</v>
      </c>
      <c r="AC61" s="35">
        <v>7.652000000000001</v>
      </c>
    </row>
    <row r="62" spans="2:29" ht="15.75" x14ac:dyDescent="0.25">
      <c r="B62" s="44" t="s">
        <v>62</v>
      </c>
      <c r="C62" s="45"/>
      <c r="D62" s="46">
        <f>AVERAGE(D50:D56)</f>
        <v>8.5</v>
      </c>
      <c r="E62" s="48">
        <f>SUM(E50:E56)</f>
        <v>206</v>
      </c>
      <c r="F62" s="44" t="s">
        <v>62</v>
      </c>
      <c r="G62" s="45"/>
      <c r="H62" s="46">
        <f>AVERAGE(H50:H56)</f>
        <v>9</v>
      </c>
      <c r="I62" s="47">
        <f>SUM(I50:I56)</f>
        <v>218</v>
      </c>
      <c r="N62" s="31" t="s">
        <v>125</v>
      </c>
      <c r="O62" s="32">
        <f>VLOOKUP($N62,'[1]2025 Sign Ups'!$B$2:$E$127,4,FALSE)</f>
        <v>6</v>
      </c>
      <c r="P62" s="33">
        <v>6</v>
      </c>
      <c r="Q62" s="33">
        <v>5</v>
      </c>
      <c r="R62" s="33">
        <v>5</v>
      </c>
      <c r="S62" s="33">
        <v>5</v>
      </c>
      <c r="T62" s="33">
        <v>5</v>
      </c>
      <c r="U62" s="33">
        <v>4</v>
      </c>
      <c r="V62" s="33">
        <v>7</v>
      </c>
      <c r="W62" s="33">
        <v>4</v>
      </c>
      <c r="X62" s="33">
        <v>3</v>
      </c>
      <c r="Y62" s="34">
        <f t="shared" si="18"/>
        <v>44</v>
      </c>
      <c r="Z62" s="34">
        <f t="shared" si="20"/>
        <v>12</v>
      </c>
      <c r="AA62" s="34">
        <f t="shared" si="19"/>
        <v>32</v>
      </c>
      <c r="AB62" s="35">
        <v>11.600000000000001</v>
      </c>
      <c r="AC62" s="35">
        <v>10.600000000000001</v>
      </c>
    </row>
    <row r="63" spans="2:29" ht="15.75" x14ac:dyDescent="0.25">
      <c r="B63" s="44" t="s">
        <v>64</v>
      </c>
      <c r="C63" s="45"/>
      <c r="D63" s="46"/>
      <c r="E63" s="37">
        <f>E62-SUM($H$1*6)</f>
        <v>-4</v>
      </c>
      <c r="F63" s="44" t="s">
        <v>64</v>
      </c>
      <c r="G63" s="45"/>
      <c r="H63" s="46"/>
      <c r="I63" s="32">
        <f>I62-SUM($H$1*6)</f>
        <v>8</v>
      </c>
      <c r="N63" s="31" t="s">
        <v>111</v>
      </c>
      <c r="O63" s="32">
        <f>VLOOKUP($N63,'[1]2025 Sign Ups'!$B$2:$E$127,4,FALSE)</f>
        <v>2</v>
      </c>
      <c r="P63" s="33">
        <v>7</v>
      </c>
      <c r="Q63" s="33">
        <v>7</v>
      </c>
      <c r="R63" s="33">
        <v>6</v>
      </c>
      <c r="S63" s="33">
        <v>4</v>
      </c>
      <c r="T63" s="33">
        <v>4</v>
      </c>
      <c r="U63" s="33">
        <v>5</v>
      </c>
      <c r="V63" s="33">
        <v>8</v>
      </c>
      <c r="W63" s="33">
        <v>3</v>
      </c>
      <c r="X63" s="33">
        <v>5</v>
      </c>
      <c r="Y63" s="34">
        <f t="shared" si="18"/>
        <v>49</v>
      </c>
      <c r="Z63" s="34">
        <f t="shared" si="20"/>
        <v>7</v>
      </c>
      <c r="AA63" s="34">
        <f t="shared" si="19"/>
        <v>42</v>
      </c>
      <c r="AB63" s="35">
        <v>7.1000000000000014</v>
      </c>
      <c r="AC63" s="35">
        <v>9.2666666666666657</v>
      </c>
    </row>
    <row r="64" spans="2:29" ht="15.75" x14ac:dyDescent="0.25">
      <c r="B64" s="59"/>
      <c r="C64" s="60"/>
      <c r="D64" s="61"/>
      <c r="E64" s="62"/>
      <c r="F64" s="59"/>
      <c r="G64" s="60"/>
      <c r="H64" s="61"/>
      <c r="I64" s="62"/>
      <c r="N64" s="31" t="s">
        <v>145</v>
      </c>
      <c r="O64" s="32">
        <f>VLOOKUP($N64,'[1]2025 Sign Ups'!$B$2:$E$127,4,FALSE)</f>
        <v>8</v>
      </c>
      <c r="P64" s="33">
        <v>5</v>
      </c>
      <c r="Q64" s="33">
        <v>5</v>
      </c>
      <c r="R64" s="33">
        <v>6</v>
      </c>
      <c r="S64" s="33">
        <v>4</v>
      </c>
      <c r="T64" s="33">
        <v>4</v>
      </c>
      <c r="U64" s="33">
        <v>5</v>
      </c>
      <c r="V64" s="33">
        <v>6</v>
      </c>
      <c r="W64" s="33">
        <v>3</v>
      </c>
      <c r="X64" s="33">
        <v>4</v>
      </c>
      <c r="Y64" s="34">
        <f t="shared" si="18"/>
        <v>42</v>
      </c>
      <c r="Z64" s="34">
        <f t="shared" si="20"/>
        <v>8</v>
      </c>
      <c r="AA64" s="34">
        <f t="shared" si="19"/>
        <v>34</v>
      </c>
      <c r="AB64" s="35">
        <v>8.4500000000000028</v>
      </c>
      <c r="AC64" s="35">
        <v>6.9500000000000028</v>
      </c>
    </row>
    <row r="65" spans="2:29" ht="15.75" x14ac:dyDescent="0.25">
      <c r="B65" s="21" t="s">
        <v>143</v>
      </c>
      <c r="C65" s="21"/>
      <c r="D65" s="22" t="s">
        <v>18</v>
      </c>
      <c r="E65" s="23" t="s">
        <v>19</v>
      </c>
      <c r="F65" s="21" t="s">
        <v>144</v>
      </c>
      <c r="G65" s="21"/>
      <c r="H65" s="22" t="s">
        <v>18</v>
      </c>
      <c r="I65" s="23" t="s">
        <v>19</v>
      </c>
      <c r="N65" s="31" t="s">
        <v>39</v>
      </c>
      <c r="O65" s="32">
        <f>VLOOKUP($N65,'[1]2025 Sign Ups'!$B$2:$E$127,4,FALSE)</f>
        <v>3</v>
      </c>
      <c r="P65" s="33">
        <v>7</v>
      </c>
      <c r="Q65" s="33">
        <v>5</v>
      </c>
      <c r="R65" s="33">
        <v>4</v>
      </c>
      <c r="S65" s="33">
        <v>3</v>
      </c>
      <c r="T65" s="33">
        <v>4</v>
      </c>
      <c r="U65" s="33">
        <v>5</v>
      </c>
      <c r="V65" s="33">
        <v>6</v>
      </c>
      <c r="W65" s="33">
        <v>3</v>
      </c>
      <c r="X65" s="33">
        <v>5</v>
      </c>
      <c r="Y65" s="34">
        <f t="shared" si="18"/>
        <v>42</v>
      </c>
      <c r="Z65" s="34">
        <f t="shared" si="20"/>
        <v>8</v>
      </c>
      <c r="AA65" s="34">
        <f t="shared" si="19"/>
        <v>34</v>
      </c>
      <c r="AB65" s="35">
        <v>8.0444444444444372</v>
      </c>
      <c r="AC65" s="35">
        <v>7.68333333333333</v>
      </c>
    </row>
    <row r="66" spans="2:29" ht="15.75" x14ac:dyDescent="0.25">
      <c r="B66" s="28" t="s">
        <v>146</v>
      </c>
      <c r="C66" s="28" t="s">
        <v>28</v>
      </c>
      <c r="D66" s="29" t="s">
        <v>29</v>
      </c>
      <c r="E66" s="30" t="s">
        <v>30</v>
      </c>
      <c r="F66" s="28" t="s">
        <v>147</v>
      </c>
      <c r="G66" s="28" t="s">
        <v>28</v>
      </c>
      <c r="H66" s="29" t="s">
        <v>29</v>
      </c>
      <c r="I66" s="30" t="s">
        <v>30</v>
      </c>
      <c r="N66" s="31" t="s">
        <v>75</v>
      </c>
      <c r="O66" s="32">
        <f>VLOOKUP($N66,'[1]2025 Sign Ups'!$B$2:$E$127,4,FALSE)</f>
        <v>5</v>
      </c>
      <c r="P66" s="33">
        <v>4</v>
      </c>
      <c r="Q66" s="33">
        <v>5</v>
      </c>
      <c r="R66" s="33">
        <v>5</v>
      </c>
      <c r="S66" s="33">
        <v>3</v>
      </c>
      <c r="T66" s="33">
        <v>4</v>
      </c>
      <c r="U66" s="33">
        <v>5</v>
      </c>
      <c r="V66" s="33">
        <v>5</v>
      </c>
      <c r="W66" s="33">
        <v>3</v>
      </c>
      <c r="X66" s="33">
        <v>4</v>
      </c>
      <c r="Y66" s="34">
        <f t="shared" si="18"/>
        <v>38</v>
      </c>
      <c r="Z66" s="34">
        <f t="shared" si="20"/>
        <v>2</v>
      </c>
      <c r="AA66" s="34">
        <f t="shared" si="19"/>
        <v>36</v>
      </c>
      <c r="AB66" s="35">
        <v>1.5</v>
      </c>
      <c r="AC66" s="35">
        <v>1.5</v>
      </c>
    </row>
    <row r="67" spans="2:29" ht="15.75" x14ac:dyDescent="0.25">
      <c r="B67" s="36" t="s">
        <v>43</v>
      </c>
      <c r="C67" s="37">
        <f>INDEX($Y$4:$Y$107,MATCH(B67,$N$4:$N$107,0))</f>
        <v>36</v>
      </c>
      <c r="D67" s="37">
        <f>INDEX($Z$4:$Z$107,MATCH(B67,$N$4:$N$107,0))</f>
        <v>4</v>
      </c>
      <c r="E67" s="37">
        <f>INDEX($AA$4:$AA$107,MATCH(B67,$N$4:$N$107,0))</f>
        <v>32</v>
      </c>
      <c r="F67" s="36" t="s">
        <v>106</v>
      </c>
      <c r="G67" s="37">
        <f t="shared" ref="G67:G76" si="27">INDEX($Y$4:$Y$107,MATCH(F67,$N$4:$N$107,0))</f>
        <v>42</v>
      </c>
      <c r="H67" s="37">
        <f t="shared" ref="H67:H76" si="28">INDEX($Z$4:$Z$107,MATCH(F67,$N$4:$N$107,0))</f>
        <v>10</v>
      </c>
      <c r="I67" s="37">
        <f t="shared" ref="I67:I76" si="29">INDEX($AA$4:$AA$107,MATCH(F67,$N$4:$N$107,0))</f>
        <v>32</v>
      </c>
      <c r="N67" s="31" t="s">
        <v>73</v>
      </c>
      <c r="O67" s="32">
        <f>VLOOKUP($N67,'[1]2025 Sign Ups'!$B$2:$E$127,4,FALSE)</f>
        <v>10</v>
      </c>
      <c r="P67" s="33">
        <v>5</v>
      </c>
      <c r="Q67" s="33">
        <v>4</v>
      </c>
      <c r="R67" s="33">
        <v>5</v>
      </c>
      <c r="S67" s="33">
        <v>3</v>
      </c>
      <c r="T67" s="33">
        <v>4</v>
      </c>
      <c r="U67" s="33">
        <v>5</v>
      </c>
      <c r="V67" s="33">
        <v>7</v>
      </c>
      <c r="W67" s="33">
        <v>2</v>
      </c>
      <c r="X67" s="33">
        <v>5</v>
      </c>
      <c r="Y67" s="34">
        <f t="shared" si="18"/>
        <v>40</v>
      </c>
      <c r="Z67" s="34">
        <f t="shared" si="20"/>
        <v>6</v>
      </c>
      <c r="AA67" s="34">
        <f t="shared" si="19"/>
        <v>34</v>
      </c>
      <c r="AB67" s="35">
        <v>5.5500000000000043</v>
      </c>
      <c r="AC67" s="35">
        <v>4.8000000000000043</v>
      </c>
    </row>
    <row r="68" spans="2:29" ht="15.75" x14ac:dyDescent="0.25">
      <c r="B68" s="36" t="s">
        <v>131</v>
      </c>
      <c r="C68" s="37">
        <f>INDEX($Y$4:$Y$107,MATCH(B68,$N$4:$N$107,0))</f>
        <v>39</v>
      </c>
      <c r="D68" s="37">
        <f>INDEX($Z$4:$Z$107,MATCH(B68,$N$4:$N$107,0))</f>
        <v>5</v>
      </c>
      <c r="E68" s="37">
        <f>INDEX($AA$4:$AA$107,MATCH(B68,$N$4:$N$107,0))</f>
        <v>34</v>
      </c>
      <c r="F68" s="36" t="s">
        <v>148</v>
      </c>
      <c r="G68" s="37">
        <f t="shared" si="27"/>
        <v>39</v>
      </c>
      <c r="H68" s="37">
        <f t="shared" si="28"/>
        <v>6</v>
      </c>
      <c r="I68" s="37">
        <f t="shared" si="29"/>
        <v>33</v>
      </c>
      <c r="N68" s="31" t="s">
        <v>140</v>
      </c>
      <c r="O68" s="32">
        <f>VLOOKUP($N68,'[1]2025 Sign Ups'!$B$2:$E$127,4,FALSE)</f>
        <v>9</v>
      </c>
      <c r="P68" s="33"/>
      <c r="Q68" s="33"/>
      <c r="R68" s="33"/>
      <c r="S68" s="33"/>
      <c r="T68" s="33"/>
      <c r="U68" s="33"/>
      <c r="V68" s="33"/>
      <c r="W68" s="33"/>
      <c r="X68" s="33"/>
      <c r="Y68" s="34" t="str">
        <f t="shared" ref="Y68:Y99" si="30">IF(P68&gt;1,SUM(P68:X68),"")</f>
        <v/>
      </c>
      <c r="Z68" s="34">
        <f t="shared" si="20"/>
        <v>6</v>
      </c>
      <c r="AA68" s="34" t="str">
        <f t="shared" ref="AA68:AA99" si="31">IF(P68&gt;0,SUM(Y68-Z68)," ")</f>
        <v xml:space="preserve"> </v>
      </c>
      <c r="AB68" s="35">
        <v>6</v>
      </c>
      <c r="AC68" s="35">
        <v>6</v>
      </c>
    </row>
    <row r="69" spans="2:29" ht="15.75" x14ac:dyDescent="0.25">
      <c r="B69" s="36" t="s">
        <v>101</v>
      </c>
      <c r="C69" s="37">
        <f>INDEX($Y$4:$Y$107,MATCH(B69,$N$4:$N$107,0))</f>
        <v>41</v>
      </c>
      <c r="D69" s="37">
        <f>INDEX($Z$4:$Z$107,MATCH(B69,$N$4:$N$107,0))</f>
        <v>7</v>
      </c>
      <c r="E69" s="37">
        <f>INDEX($AA$4:$AA$107,MATCH(B69,$N$4:$N$107,0))</f>
        <v>34</v>
      </c>
      <c r="F69" s="36" t="s">
        <v>104</v>
      </c>
      <c r="G69" s="37">
        <f t="shared" si="27"/>
        <v>42</v>
      </c>
      <c r="H69" s="37">
        <f t="shared" si="28"/>
        <v>7</v>
      </c>
      <c r="I69" s="37">
        <f t="shared" si="29"/>
        <v>35</v>
      </c>
      <c r="N69" s="31" t="s">
        <v>132</v>
      </c>
      <c r="O69" s="32">
        <f>VLOOKUP($N69,'[1]2025 Sign Ups'!$B$2:$E$127,4,FALSE)</f>
        <v>6</v>
      </c>
      <c r="P69" s="33">
        <v>5</v>
      </c>
      <c r="Q69" s="33">
        <v>4</v>
      </c>
      <c r="R69" s="33">
        <v>5</v>
      </c>
      <c r="S69" s="33">
        <v>3</v>
      </c>
      <c r="T69" s="33">
        <v>4</v>
      </c>
      <c r="U69" s="33">
        <v>4</v>
      </c>
      <c r="V69" s="33">
        <v>6</v>
      </c>
      <c r="W69" s="33">
        <v>3</v>
      </c>
      <c r="X69" s="33">
        <v>4</v>
      </c>
      <c r="Y69" s="34">
        <f t="shared" si="30"/>
        <v>38</v>
      </c>
      <c r="Z69" s="34">
        <f t="shared" si="20"/>
        <v>2</v>
      </c>
      <c r="AA69" s="34">
        <f t="shared" si="31"/>
        <v>36</v>
      </c>
      <c r="AB69" s="35">
        <v>2.2666666666666728</v>
      </c>
      <c r="AC69" s="35">
        <v>2.0166666666666728</v>
      </c>
    </row>
    <row r="70" spans="2:29" ht="15.75" x14ac:dyDescent="0.25">
      <c r="B70" s="36" t="s">
        <v>145</v>
      </c>
      <c r="C70" s="37">
        <f>INDEX($Y$4:$Y$107,MATCH(B70,$N$4:$N$107,0))</f>
        <v>42</v>
      </c>
      <c r="D70" s="37">
        <f>INDEX($Z$4:$Z$107,MATCH(B70,$N$4:$N$107,0))</f>
        <v>8</v>
      </c>
      <c r="E70" s="37">
        <f>INDEX($AA$4:$AA$107,MATCH(B70,$N$4:$N$107,0))</f>
        <v>34</v>
      </c>
      <c r="F70" s="36" t="s">
        <v>69</v>
      </c>
      <c r="G70" s="37">
        <f t="shared" si="27"/>
        <v>43</v>
      </c>
      <c r="H70" s="37">
        <f t="shared" si="28"/>
        <v>8</v>
      </c>
      <c r="I70" s="37">
        <f t="shared" si="29"/>
        <v>35</v>
      </c>
      <c r="N70" s="31" t="s">
        <v>53</v>
      </c>
      <c r="O70" s="32">
        <f>VLOOKUP($N70,'[1]2025 Sign Ups'!$B$2:$E$127,4,FALSE)</f>
        <v>1</v>
      </c>
      <c r="P70" s="33">
        <v>6</v>
      </c>
      <c r="Q70" s="33">
        <v>4</v>
      </c>
      <c r="R70" s="33">
        <v>6</v>
      </c>
      <c r="S70" s="33">
        <v>4</v>
      </c>
      <c r="T70" s="33">
        <v>7</v>
      </c>
      <c r="U70" s="33">
        <v>5</v>
      </c>
      <c r="V70" s="33">
        <v>7</v>
      </c>
      <c r="W70" s="33">
        <v>4</v>
      </c>
      <c r="X70" s="33">
        <v>6</v>
      </c>
      <c r="Y70" s="34">
        <f t="shared" si="30"/>
        <v>49</v>
      </c>
      <c r="Z70" s="34">
        <f t="shared" si="20"/>
        <v>11</v>
      </c>
      <c r="AA70" s="34">
        <f t="shared" si="31"/>
        <v>38</v>
      </c>
      <c r="AB70" s="35">
        <v>10.68333333333333</v>
      </c>
      <c r="AC70" s="35">
        <v>10.68333333333333</v>
      </c>
    </row>
    <row r="71" spans="2:29" ht="15.75" x14ac:dyDescent="0.25">
      <c r="B71" s="36" t="s">
        <v>149</v>
      </c>
      <c r="C71" s="37">
        <f>INDEX($Y$4:$Y$107,MATCH(B71,$N$4:$N$107,0))</f>
        <v>47</v>
      </c>
      <c r="D71" s="37">
        <f>INDEX($Z$4:$Z$107,MATCH(B71,$N$4:$N$107,0))</f>
        <v>13</v>
      </c>
      <c r="E71" s="37">
        <f>INDEX($AA$4:$AA$107,MATCH(B71,$N$4:$N$107,0))</f>
        <v>34</v>
      </c>
      <c r="F71" s="36" t="s">
        <v>93</v>
      </c>
      <c r="G71" s="37">
        <f t="shared" si="27"/>
        <v>54</v>
      </c>
      <c r="H71" s="37">
        <f t="shared" si="28"/>
        <v>19</v>
      </c>
      <c r="I71" s="37">
        <f t="shared" si="29"/>
        <v>35</v>
      </c>
      <c r="N71" s="63" t="s">
        <v>150</v>
      </c>
      <c r="O71" s="32">
        <f>VLOOKUP($N71,'[1]2025 Sign Ups'!$B$2:$E$127,4,FALSE)</f>
        <v>8</v>
      </c>
      <c r="P71" s="33">
        <v>5</v>
      </c>
      <c r="Q71" s="33">
        <v>5</v>
      </c>
      <c r="R71" s="33">
        <v>5</v>
      </c>
      <c r="S71" s="33">
        <v>2</v>
      </c>
      <c r="T71" s="33">
        <v>4</v>
      </c>
      <c r="U71" s="33">
        <v>5</v>
      </c>
      <c r="V71" s="33">
        <v>7</v>
      </c>
      <c r="W71" s="33">
        <v>3</v>
      </c>
      <c r="X71" s="33">
        <v>6</v>
      </c>
      <c r="Y71" s="34">
        <f t="shared" si="30"/>
        <v>42</v>
      </c>
      <c r="Z71" s="34">
        <f t="shared" si="20"/>
        <v>5</v>
      </c>
      <c r="AA71" s="34">
        <f t="shared" si="31"/>
        <v>37</v>
      </c>
      <c r="AB71" s="35">
        <v>5.06666666666667</v>
      </c>
      <c r="AC71" s="35">
        <v>5.4500000000000028</v>
      </c>
    </row>
    <row r="72" spans="2:29" ht="15.75" x14ac:dyDescent="0.25">
      <c r="B72" s="36" t="s">
        <v>32</v>
      </c>
      <c r="C72" s="37">
        <f>INDEX($Y$4:$Y$107,MATCH(B72,$N$4:$N$107,0))</f>
        <v>51</v>
      </c>
      <c r="D72" s="37">
        <f>INDEX($Z$4:$Z$107,MATCH(B72,$N$4:$N$107,0))</f>
        <v>17</v>
      </c>
      <c r="E72" s="37">
        <f>INDEX($AA$4:$AA$107,MATCH(B72,$N$4:$N$107,0))</f>
        <v>34</v>
      </c>
      <c r="F72" s="36" t="s">
        <v>95</v>
      </c>
      <c r="G72" s="37">
        <f t="shared" si="27"/>
        <v>39</v>
      </c>
      <c r="H72" s="37">
        <f t="shared" si="28"/>
        <v>3</v>
      </c>
      <c r="I72" s="37">
        <f t="shared" si="29"/>
        <v>36</v>
      </c>
      <c r="N72" s="31" t="s">
        <v>112</v>
      </c>
      <c r="O72" s="32">
        <f>VLOOKUP($N72,'[1]2025 Sign Ups'!$B$2:$E$127,4,FALSE)</f>
        <v>2</v>
      </c>
      <c r="P72" s="33"/>
      <c r="Q72" s="33"/>
      <c r="R72" s="33"/>
      <c r="S72" s="33"/>
      <c r="T72" s="33"/>
      <c r="U72" s="33"/>
      <c r="V72" s="33"/>
      <c r="W72" s="33"/>
      <c r="X72" s="33"/>
      <c r="Y72" s="34" t="str">
        <f t="shared" si="30"/>
        <v/>
      </c>
      <c r="Z72" s="34">
        <f t="shared" ref="Z72:Z105" si="32">IF(AB72="TBD","TBD",ROUND(AB72,0))</f>
        <v>0</v>
      </c>
      <c r="AA72" s="34" t="str">
        <f t="shared" si="31"/>
        <v xml:space="preserve"> </v>
      </c>
      <c r="AB72" s="35">
        <v>0.25</v>
      </c>
      <c r="AC72" s="35">
        <v>0.25</v>
      </c>
    </row>
    <row r="73" spans="2:29" ht="15.75" x14ac:dyDescent="0.25">
      <c r="B73" s="42" t="s">
        <v>150</v>
      </c>
      <c r="C73" s="32">
        <f>INDEX($Y$4:$Y$107,MATCH(B73,$N$4:$N$107,0))</f>
        <v>42</v>
      </c>
      <c r="D73" s="32">
        <f>INDEX($Z$4:$Z$107,MATCH(B73,$N$4:$N$107,0))</f>
        <v>5</v>
      </c>
      <c r="E73" s="32">
        <f>INDEX($AA$4:$AA$107,MATCH(B73,$N$4:$N$107,0))</f>
        <v>37</v>
      </c>
      <c r="F73" s="42" t="s">
        <v>113</v>
      </c>
      <c r="G73" s="32">
        <f t="shared" si="27"/>
        <v>46</v>
      </c>
      <c r="H73" s="32">
        <f t="shared" si="28"/>
        <v>6</v>
      </c>
      <c r="I73" s="32">
        <f t="shared" si="29"/>
        <v>40</v>
      </c>
      <c r="N73" s="31" t="s">
        <v>134</v>
      </c>
      <c r="O73" s="32">
        <f>VLOOKUP($N73,'[1]2025 Sign Ups'!$B$2:$E$127,4,FALSE)</f>
        <v>6</v>
      </c>
      <c r="P73" s="33">
        <v>5</v>
      </c>
      <c r="Q73" s="33">
        <v>4</v>
      </c>
      <c r="R73" s="33">
        <v>5</v>
      </c>
      <c r="S73" s="33">
        <v>4</v>
      </c>
      <c r="T73" s="33">
        <v>5</v>
      </c>
      <c r="U73" s="33">
        <v>5</v>
      </c>
      <c r="V73" s="33">
        <v>7</v>
      </c>
      <c r="W73" s="33">
        <v>4</v>
      </c>
      <c r="X73" s="33">
        <v>5</v>
      </c>
      <c r="Y73" s="34">
        <f t="shared" si="30"/>
        <v>44</v>
      </c>
      <c r="Z73" s="34">
        <f t="shared" si="32"/>
        <v>8</v>
      </c>
      <c r="AA73" s="34">
        <f t="shared" si="31"/>
        <v>36</v>
      </c>
      <c r="AB73" s="35">
        <v>8.1000000000000014</v>
      </c>
      <c r="AC73" s="35">
        <v>8.1000000000000014</v>
      </c>
    </row>
    <row r="74" spans="2:29" ht="15.75" x14ac:dyDescent="0.25">
      <c r="B74" s="42" t="s">
        <v>151</v>
      </c>
      <c r="C74" s="32">
        <f>INDEX($Y$4:$Y$107,MATCH(B74,$N$4:$N$107,0))</f>
        <v>47</v>
      </c>
      <c r="D74" s="32">
        <f>INDEX($Z$4:$Z$107,MATCH(B74,$N$4:$N$107,0))</f>
        <v>8</v>
      </c>
      <c r="E74" s="32">
        <f>INDEX($AA$4:$AA$107,MATCH(B74,$N$4:$N$107,0))</f>
        <v>39</v>
      </c>
      <c r="F74" s="42" t="s">
        <v>135</v>
      </c>
      <c r="G74" s="32" t="str">
        <f t="shared" si="27"/>
        <v/>
      </c>
      <c r="H74" s="32">
        <f t="shared" si="28"/>
        <v>9</v>
      </c>
      <c r="I74" s="32" t="str">
        <f t="shared" si="29"/>
        <v xml:space="preserve"> </v>
      </c>
      <c r="N74" s="31" t="s">
        <v>60</v>
      </c>
      <c r="O74" s="32">
        <f>VLOOKUP($N74,'[1]2025 Sign Ups'!$B$2:$E$127,4,FALSE)</f>
        <v>3</v>
      </c>
      <c r="P74" s="33"/>
      <c r="Q74" s="33"/>
      <c r="R74" s="33"/>
      <c r="S74" s="33"/>
      <c r="T74" s="33"/>
      <c r="U74" s="33"/>
      <c r="V74" s="33"/>
      <c r="W74" s="33"/>
      <c r="X74" s="33"/>
      <c r="Y74" s="34" t="str">
        <f t="shared" si="30"/>
        <v/>
      </c>
      <c r="Z74" s="34">
        <f t="shared" si="32"/>
        <v>11</v>
      </c>
      <c r="AA74" s="34" t="str">
        <f t="shared" si="31"/>
        <v xml:space="preserve"> </v>
      </c>
      <c r="AB74" s="35">
        <v>11.300000000000004</v>
      </c>
      <c r="AC74" s="35">
        <v>11.300000000000004</v>
      </c>
    </row>
    <row r="75" spans="2:29" ht="15.75" x14ac:dyDescent="0.25">
      <c r="B75" s="42" t="s">
        <v>152</v>
      </c>
      <c r="C75" s="32" t="str">
        <f>INDEX($Y$4:$Y$107,MATCH(B75,$N$4:$N$107,0))</f>
        <v/>
      </c>
      <c r="D75" s="32">
        <f>INDEX($Z$4:$Z$107,MATCH(B75,$N$4:$N$107,0))</f>
        <v>6</v>
      </c>
      <c r="E75" s="32" t="str">
        <f>INDEX($AA$4:$AA$107,MATCH(B75,$N$4:$N$107,0))</f>
        <v xml:space="preserve"> </v>
      </c>
      <c r="F75" s="42" t="s">
        <v>65</v>
      </c>
      <c r="G75" s="32" t="str">
        <f t="shared" si="27"/>
        <v/>
      </c>
      <c r="H75" s="32">
        <f t="shared" si="28"/>
        <v>10</v>
      </c>
      <c r="I75" s="32" t="str">
        <f t="shared" si="29"/>
        <v xml:space="preserve"> </v>
      </c>
      <c r="N75" s="53" t="s">
        <v>36</v>
      </c>
      <c r="O75" s="32">
        <f>VLOOKUP($N75,'[1]2025 Sign Ups'!$B$2:$E$127,4,FALSE)</f>
        <v>1</v>
      </c>
      <c r="P75" s="33">
        <v>5</v>
      </c>
      <c r="Q75" s="33">
        <v>6</v>
      </c>
      <c r="R75" s="33">
        <v>6</v>
      </c>
      <c r="S75" s="33">
        <v>4</v>
      </c>
      <c r="T75" s="33">
        <v>3</v>
      </c>
      <c r="U75" s="33">
        <v>5</v>
      </c>
      <c r="V75" s="33">
        <v>5</v>
      </c>
      <c r="W75" s="33">
        <v>3</v>
      </c>
      <c r="X75" s="33">
        <v>4</v>
      </c>
      <c r="Y75" s="34">
        <f t="shared" si="30"/>
        <v>41</v>
      </c>
      <c r="Z75" s="34">
        <f t="shared" si="32"/>
        <v>7</v>
      </c>
      <c r="AA75" s="34">
        <f t="shared" si="31"/>
        <v>34</v>
      </c>
      <c r="AB75" s="35">
        <v>7.3999999999999986</v>
      </c>
      <c r="AC75" s="35">
        <v>6.7999999999999972</v>
      </c>
    </row>
    <row r="76" spans="2:29" ht="15.75" x14ac:dyDescent="0.25">
      <c r="B76" s="42" t="s">
        <v>49</v>
      </c>
      <c r="C76" s="32" t="str">
        <f>INDEX($Y$4:$Y$107,MATCH(B76,$N$4:$N$107,0))</f>
        <v/>
      </c>
      <c r="D76" s="32">
        <f>INDEX($Z$4:$Z$107,MATCH(B76,$N$4:$N$107,0))</f>
        <v>9</v>
      </c>
      <c r="E76" s="32" t="str">
        <f>INDEX($AA$4:$AA$107,MATCH(B76,$N$4:$N$107,0))</f>
        <v xml:space="preserve"> </v>
      </c>
      <c r="F76" s="43" t="s">
        <v>66</v>
      </c>
      <c r="G76" s="32" t="str">
        <f t="shared" si="27"/>
        <v/>
      </c>
      <c r="H76" s="32">
        <f t="shared" si="28"/>
        <v>13</v>
      </c>
      <c r="I76" s="32" t="str">
        <f t="shared" si="29"/>
        <v xml:space="preserve"> </v>
      </c>
      <c r="N76" s="31" t="s">
        <v>128</v>
      </c>
      <c r="O76" s="32">
        <f>VLOOKUP($N76,'[1]2025 Sign Ups'!$B$2:$E$127,4,FALSE)</f>
        <v>8</v>
      </c>
      <c r="P76" s="33">
        <v>6</v>
      </c>
      <c r="Q76" s="33">
        <v>5</v>
      </c>
      <c r="R76" s="33">
        <v>7</v>
      </c>
      <c r="S76" s="33">
        <v>4</v>
      </c>
      <c r="T76" s="33">
        <v>5</v>
      </c>
      <c r="U76" s="33">
        <v>5</v>
      </c>
      <c r="V76" s="33">
        <v>6</v>
      </c>
      <c r="W76" s="33">
        <v>3</v>
      </c>
      <c r="X76" s="33">
        <v>6</v>
      </c>
      <c r="Y76" s="34">
        <f t="shared" si="30"/>
        <v>47</v>
      </c>
      <c r="Z76" s="34">
        <f t="shared" si="32"/>
        <v>13</v>
      </c>
      <c r="AA76" s="34">
        <f t="shared" si="31"/>
        <v>34</v>
      </c>
      <c r="AB76" s="35">
        <v>12.600000000000001</v>
      </c>
      <c r="AC76" s="35">
        <v>12.350000000000001</v>
      </c>
    </row>
    <row r="77" spans="2:29" ht="15.75" x14ac:dyDescent="0.25">
      <c r="B77" s="43"/>
      <c r="C77" s="45"/>
      <c r="D77" s="46"/>
      <c r="E77" s="47"/>
      <c r="F77" s="43"/>
      <c r="G77" s="45"/>
      <c r="H77" s="46"/>
      <c r="I77" s="47"/>
      <c r="N77" s="31" t="s">
        <v>137</v>
      </c>
      <c r="O77" s="32">
        <f>VLOOKUP($N77,'[1]2025 Sign Ups'!$B$2:$E$127,4,FALSE)</f>
        <v>9</v>
      </c>
      <c r="P77" s="33">
        <v>5</v>
      </c>
      <c r="Q77" s="33">
        <v>6</v>
      </c>
      <c r="R77" s="33">
        <v>7</v>
      </c>
      <c r="S77" s="33">
        <v>3</v>
      </c>
      <c r="T77" s="33">
        <v>7</v>
      </c>
      <c r="U77" s="33">
        <v>7</v>
      </c>
      <c r="V77" s="33">
        <v>6</v>
      </c>
      <c r="W77" s="33">
        <v>4</v>
      </c>
      <c r="X77" s="33">
        <v>5</v>
      </c>
      <c r="Y77" s="34">
        <f t="shared" si="30"/>
        <v>50</v>
      </c>
      <c r="Z77" s="34">
        <f t="shared" si="32"/>
        <v>10</v>
      </c>
      <c r="AA77" s="34">
        <f t="shared" si="31"/>
        <v>40</v>
      </c>
      <c r="AB77" s="35">
        <v>10.350000000000001</v>
      </c>
      <c r="AC77" s="35">
        <v>10.350000000000001</v>
      </c>
    </row>
    <row r="78" spans="2:29" ht="15.75" x14ac:dyDescent="0.25">
      <c r="B78" s="44" t="s">
        <v>62</v>
      </c>
      <c r="C78" s="45"/>
      <c r="D78" s="46">
        <f>AVERAGE(D67:D72)</f>
        <v>9</v>
      </c>
      <c r="E78" s="48">
        <f>SUM(E67:E72)</f>
        <v>202</v>
      </c>
      <c r="F78" s="44" t="s">
        <v>62</v>
      </c>
      <c r="G78" s="45"/>
      <c r="H78" s="46">
        <f>AVERAGE(H67:H72)</f>
        <v>8.8333333333333339</v>
      </c>
      <c r="I78" s="47">
        <f>SUM(I67:I72)</f>
        <v>206</v>
      </c>
      <c r="N78" s="31" t="s">
        <v>115</v>
      </c>
      <c r="O78" s="32">
        <f>VLOOKUP($N78,'[1]2025 Sign Ups'!$B$2:$E$127,4,FALSE)</f>
        <v>2</v>
      </c>
      <c r="P78" s="33"/>
      <c r="Q78" s="33"/>
      <c r="R78" s="33"/>
      <c r="S78" s="33"/>
      <c r="T78" s="33"/>
      <c r="U78" s="33"/>
      <c r="V78" s="33"/>
      <c r="W78" s="33"/>
      <c r="X78" s="33"/>
      <c r="Y78" s="34" t="str">
        <f t="shared" si="30"/>
        <v/>
      </c>
      <c r="Z78" s="34">
        <f t="shared" si="32"/>
        <v>13</v>
      </c>
      <c r="AA78" s="34" t="str">
        <f t="shared" si="31"/>
        <v xml:space="preserve"> </v>
      </c>
      <c r="AB78" s="35">
        <v>12.600000000000001</v>
      </c>
      <c r="AC78" s="35">
        <v>12.600000000000001</v>
      </c>
    </row>
    <row r="79" spans="2:29" ht="15.75" x14ac:dyDescent="0.25">
      <c r="B79" s="44" t="s">
        <v>64</v>
      </c>
      <c r="C79" s="45"/>
      <c r="D79" s="46"/>
      <c r="E79" s="37">
        <f>E78-SUM($H$1*6)</f>
        <v>-8</v>
      </c>
      <c r="F79" s="44" t="s">
        <v>64</v>
      </c>
      <c r="G79" s="45"/>
      <c r="H79" s="46"/>
      <c r="I79" s="32">
        <f>I78-SUM($H$1*6)</f>
        <v>-4</v>
      </c>
      <c r="N79" s="31" t="s">
        <v>133</v>
      </c>
      <c r="O79" s="32">
        <f>VLOOKUP($N79,'[1]2025 Sign Ups'!$B$2:$E$127,4,FALSE)</f>
        <v>9</v>
      </c>
      <c r="P79" s="33">
        <v>5</v>
      </c>
      <c r="Q79" s="33">
        <v>4</v>
      </c>
      <c r="R79" s="33">
        <v>6</v>
      </c>
      <c r="S79" s="33">
        <v>5</v>
      </c>
      <c r="T79" s="33">
        <v>6</v>
      </c>
      <c r="U79" s="33">
        <v>7</v>
      </c>
      <c r="V79" s="33">
        <v>8</v>
      </c>
      <c r="W79" s="33">
        <v>4</v>
      </c>
      <c r="X79" s="33">
        <v>5</v>
      </c>
      <c r="Y79" s="34">
        <f t="shared" si="30"/>
        <v>50</v>
      </c>
      <c r="Z79" s="34">
        <f t="shared" si="32"/>
        <v>12</v>
      </c>
      <c r="AA79" s="34">
        <f t="shared" si="31"/>
        <v>38</v>
      </c>
      <c r="AB79" s="35">
        <v>11.649999999999999</v>
      </c>
      <c r="AC79" s="35">
        <v>11.649999999999999</v>
      </c>
    </row>
    <row r="80" spans="2:29" ht="15.75" x14ac:dyDescent="0.25">
      <c r="B80" s="64"/>
      <c r="C80" s="65"/>
      <c r="D80" s="66"/>
      <c r="E80" s="67"/>
      <c r="F80" s="64"/>
      <c r="G80" s="65"/>
      <c r="H80" s="66"/>
      <c r="I80" s="67"/>
      <c r="N80" s="31" t="s">
        <v>103</v>
      </c>
      <c r="O80" s="32">
        <f>VLOOKUP($N80,'[1]2025 Sign Ups'!$B$2:$E$127,4,FALSE)</f>
        <v>2</v>
      </c>
      <c r="P80" s="33">
        <v>6</v>
      </c>
      <c r="Q80" s="33">
        <v>4</v>
      </c>
      <c r="R80" s="33">
        <v>5</v>
      </c>
      <c r="S80" s="33">
        <v>5</v>
      </c>
      <c r="T80" s="33">
        <v>5</v>
      </c>
      <c r="U80" s="33">
        <v>6</v>
      </c>
      <c r="V80" s="33">
        <v>6</v>
      </c>
      <c r="W80" s="33">
        <v>4</v>
      </c>
      <c r="X80" s="33">
        <v>5</v>
      </c>
      <c r="Y80" s="34">
        <f t="shared" si="30"/>
        <v>46</v>
      </c>
      <c r="Z80" s="34">
        <f t="shared" si="32"/>
        <v>12</v>
      </c>
      <c r="AA80" s="34">
        <f t="shared" si="31"/>
        <v>34</v>
      </c>
      <c r="AB80" s="35">
        <v>12.050000000000004</v>
      </c>
      <c r="AC80" s="35">
        <v>10.800000000000004</v>
      </c>
    </row>
    <row r="81" spans="1:29" ht="15.75" x14ac:dyDescent="0.25">
      <c r="B81" s="68" t="s">
        <v>181</v>
      </c>
      <c r="C81" s="69"/>
      <c r="D81" s="69"/>
      <c r="E81" s="69"/>
      <c r="F81" s="69"/>
      <c r="G81" s="69"/>
      <c r="H81" s="69"/>
      <c r="I81" s="57"/>
      <c r="J81" s="70"/>
      <c r="K81" s="70"/>
      <c r="L81" s="71"/>
      <c r="N81" s="31" t="s">
        <v>85</v>
      </c>
      <c r="O81" s="32">
        <f>VLOOKUP($N81,'[1]2025 Sign Ups'!$B$2:$E$127,4,FALSE)</f>
        <v>5</v>
      </c>
      <c r="P81" s="33">
        <v>6</v>
      </c>
      <c r="Q81" s="33">
        <v>4</v>
      </c>
      <c r="R81" s="33">
        <v>5</v>
      </c>
      <c r="S81" s="33">
        <v>4</v>
      </c>
      <c r="T81" s="33">
        <v>4</v>
      </c>
      <c r="U81" s="33">
        <v>6</v>
      </c>
      <c r="V81" s="33">
        <v>5</v>
      </c>
      <c r="W81" s="33">
        <v>3</v>
      </c>
      <c r="X81" s="33">
        <v>6</v>
      </c>
      <c r="Y81" s="34">
        <f t="shared" si="30"/>
        <v>43</v>
      </c>
      <c r="Z81" s="34">
        <f t="shared" si="32"/>
        <v>5</v>
      </c>
      <c r="AA81" s="34">
        <f t="shared" si="31"/>
        <v>38</v>
      </c>
      <c r="AB81" s="35">
        <v>4.7666666666666728</v>
      </c>
      <c r="AC81" s="35">
        <v>4.7666666666666728</v>
      </c>
    </row>
    <row r="82" spans="1:29" ht="15.75" x14ac:dyDescent="0.25">
      <c r="B82" s="1" t="s">
        <v>153</v>
      </c>
      <c r="C82" s="1"/>
      <c r="D82" s="1"/>
      <c r="E82" s="1"/>
      <c r="F82" s="1"/>
      <c r="G82" s="1"/>
      <c r="H82" s="1"/>
      <c r="I82" s="1"/>
      <c r="J82" s="1"/>
      <c r="K82" s="1"/>
      <c r="L82" s="1"/>
      <c r="N82" s="31" t="s">
        <v>130</v>
      </c>
      <c r="O82" s="32">
        <f>VLOOKUP($N82,'[1]2025 Sign Ups'!$B$2:$E$127,4,FALSE)</f>
        <v>9</v>
      </c>
      <c r="P82" s="33">
        <v>4</v>
      </c>
      <c r="Q82" s="33">
        <v>4</v>
      </c>
      <c r="R82" s="33">
        <v>5</v>
      </c>
      <c r="S82" s="33">
        <v>4</v>
      </c>
      <c r="T82" s="33">
        <v>4</v>
      </c>
      <c r="U82" s="33">
        <v>6</v>
      </c>
      <c r="V82" s="33">
        <v>5</v>
      </c>
      <c r="W82" s="33">
        <v>3</v>
      </c>
      <c r="X82" s="33">
        <v>6</v>
      </c>
      <c r="Y82" s="34">
        <f t="shared" si="30"/>
        <v>41</v>
      </c>
      <c r="Z82" s="34">
        <f t="shared" si="32"/>
        <v>4</v>
      </c>
      <c r="AA82" s="34">
        <f t="shared" si="31"/>
        <v>37</v>
      </c>
      <c r="AB82" s="35">
        <v>3.6666666666666714</v>
      </c>
      <c r="AC82" s="35">
        <v>4.1499999999999986</v>
      </c>
    </row>
    <row r="83" spans="1:29" ht="15.75" x14ac:dyDescent="0.25">
      <c r="A83" s="73" t="s">
        <v>155</v>
      </c>
      <c r="B83" s="72" t="s">
        <v>154</v>
      </c>
      <c r="C83" s="72">
        <v>3</v>
      </c>
      <c r="D83" s="72">
        <v>3</v>
      </c>
      <c r="E83" s="72">
        <v>2</v>
      </c>
      <c r="F83" s="72">
        <v>1.5</v>
      </c>
      <c r="G83" s="72">
        <v>1</v>
      </c>
      <c r="H83" s="72">
        <v>1</v>
      </c>
      <c r="I83" s="72">
        <v>1</v>
      </c>
      <c r="J83" s="72">
        <v>1</v>
      </c>
      <c r="K83" s="72">
        <v>1</v>
      </c>
      <c r="L83" s="72">
        <v>0.5</v>
      </c>
      <c r="N83" s="31" t="s">
        <v>107</v>
      </c>
      <c r="O83" s="32">
        <f>VLOOKUP($N83,'[1]2025 Sign Ups'!$B$2:$E$127,4,FALSE)</f>
        <v>4</v>
      </c>
      <c r="P83" s="33">
        <v>5</v>
      </c>
      <c r="Q83" s="33">
        <v>5</v>
      </c>
      <c r="R83" s="33">
        <v>7</v>
      </c>
      <c r="S83" s="33">
        <v>3</v>
      </c>
      <c r="T83" s="33">
        <v>6</v>
      </c>
      <c r="U83" s="33">
        <v>6</v>
      </c>
      <c r="V83" s="33">
        <v>7</v>
      </c>
      <c r="W83" s="33">
        <v>3</v>
      </c>
      <c r="X83" s="33">
        <v>6</v>
      </c>
      <c r="Y83" s="34">
        <f t="shared" si="30"/>
        <v>48</v>
      </c>
      <c r="Z83" s="34">
        <f t="shared" si="32"/>
        <v>11</v>
      </c>
      <c r="AA83" s="34">
        <f t="shared" si="31"/>
        <v>37</v>
      </c>
      <c r="AB83" s="35">
        <v>11</v>
      </c>
      <c r="AC83" s="35">
        <v>11.399999999999999</v>
      </c>
    </row>
    <row r="84" spans="1:29" ht="15.75" x14ac:dyDescent="0.25">
      <c r="A84" s="75">
        <v>1</v>
      </c>
      <c r="B84" s="74" t="s">
        <v>156</v>
      </c>
      <c r="C84" s="74" t="s">
        <v>122</v>
      </c>
      <c r="D84" s="74" t="s">
        <v>71</v>
      </c>
      <c r="E84" s="74" t="s">
        <v>70</v>
      </c>
      <c r="F84" s="74" t="s">
        <v>100</v>
      </c>
      <c r="G84" s="74" t="s">
        <v>31</v>
      </c>
      <c r="H84" s="74" t="s">
        <v>99</v>
      </c>
      <c r="I84" s="74" t="s">
        <v>157</v>
      </c>
      <c r="J84" s="74" t="s">
        <v>146</v>
      </c>
      <c r="K84" s="74" t="s">
        <v>123</v>
      </c>
      <c r="L84" s="74" t="s">
        <v>27</v>
      </c>
      <c r="N84" s="31" t="s">
        <v>142</v>
      </c>
      <c r="O84" s="32">
        <f>VLOOKUP($N84,'[1]2025 Sign Ups'!$B$2:$E$127,4,FALSE)</f>
        <v>9</v>
      </c>
      <c r="P84" s="33"/>
      <c r="Q84" s="33"/>
      <c r="R84" s="33"/>
      <c r="S84" s="33"/>
      <c r="T84" s="33"/>
      <c r="U84" s="33"/>
      <c r="V84" s="33"/>
      <c r="W84" s="33"/>
      <c r="X84" s="33"/>
      <c r="Y84" s="34" t="str">
        <f t="shared" si="30"/>
        <v/>
      </c>
      <c r="Z84" s="34">
        <f t="shared" si="32"/>
        <v>19</v>
      </c>
      <c r="AA84" s="34" t="str">
        <f t="shared" si="31"/>
        <v xml:space="preserve"> </v>
      </c>
      <c r="AB84" s="35">
        <v>19.466666666666669</v>
      </c>
      <c r="AC84" s="35">
        <v>19.466666666666669</v>
      </c>
    </row>
    <row r="85" spans="1:29" ht="15.75" x14ac:dyDescent="0.25">
      <c r="A85" s="75">
        <v>2</v>
      </c>
      <c r="B85" s="76">
        <v>45799</v>
      </c>
      <c r="C85" s="78">
        <v>7</v>
      </c>
      <c r="D85" s="78">
        <v>3</v>
      </c>
      <c r="E85" s="77">
        <v>8</v>
      </c>
      <c r="F85" s="79">
        <v>1</v>
      </c>
      <c r="G85" s="80">
        <v>10</v>
      </c>
      <c r="H85" s="75">
        <v>9</v>
      </c>
      <c r="I85" s="80">
        <v>6</v>
      </c>
      <c r="J85" s="75">
        <v>5</v>
      </c>
      <c r="K85" s="78">
        <v>4</v>
      </c>
      <c r="L85" s="81">
        <v>2</v>
      </c>
      <c r="N85" s="31" t="s">
        <v>79</v>
      </c>
      <c r="O85" s="32">
        <f>VLOOKUP($N85,'[1]2025 Sign Ups'!$B$2:$E$127,4,FALSE)</f>
        <v>5</v>
      </c>
      <c r="P85" s="33">
        <v>5</v>
      </c>
      <c r="Q85" s="33">
        <v>4</v>
      </c>
      <c r="R85" s="33">
        <v>5</v>
      </c>
      <c r="S85" s="33">
        <v>5</v>
      </c>
      <c r="T85" s="33">
        <v>6</v>
      </c>
      <c r="U85" s="33">
        <v>5</v>
      </c>
      <c r="V85" s="33">
        <v>6</v>
      </c>
      <c r="W85" s="33">
        <v>4</v>
      </c>
      <c r="X85" s="33">
        <v>6</v>
      </c>
      <c r="Y85" s="34">
        <f t="shared" si="30"/>
        <v>46</v>
      </c>
      <c r="Z85" s="34">
        <f t="shared" si="32"/>
        <v>9</v>
      </c>
      <c r="AA85" s="34">
        <f t="shared" si="31"/>
        <v>37</v>
      </c>
      <c r="AB85" s="35">
        <v>8.8500000000000014</v>
      </c>
      <c r="AC85" s="35">
        <v>8.6000000000000014</v>
      </c>
    </row>
    <row r="86" spans="1:29" ht="15.75" x14ac:dyDescent="0.25">
      <c r="A86" s="82">
        <v>3</v>
      </c>
      <c r="B86" s="76">
        <v>45806</v>
      </c>
      <c r="C86" s="77">
        <v>8</v>
      </c>
      <c r="D86" s="78">
        <v>4</v>
      </c>
      <c r="E86" s="78">
        <v>9</v>
      </c>
      <c r="F86" s="77">
        <v>3</v>
      </c>
      <c r="G86" s="75">
        <v>2</v>
      </c>
      <c r="H86" s="75">
        <v>10</v>
      </c>
      <c r="I86" s="78">
        <v>1</v>
      </c>
      <c r="J86" s="75">
        <v>6</v>
      </c>
      <c r="K86" s="75">
        <v>5</v>
      </c>
      <c r="L86" s="80">
        <v>7</v>
      </c>
      <c r="N86" s="31" t="s">
        <v>94</v>
      </c>
      <c r="O86" s="32">
        <f>VLOOKUP($N86,'[1]2025 Sign Ups'!$B$2:$E$127,4,FALSE)</f>
        <v>10</v>
      </c>
      <c r="P86" s="33"/>
      <c r="Q86" s="33"/>
      <c r="R86" s="33"/>
      <c r="S86" s="33"/>
      <c r="T86" s="33"/>
      <c r="U86" s="33"/>
      <c r="V86" s="33"/>
      <c r="W86" s="33"/>
      <c r="X86" s="33"/>
      <c r="Y86" s="34" t="str">
        <f t="shared" si="30"/>
        <v/>
      </c>
      <c r="Z86" s="34">
        <f t="shared" si="32"/>
        <v>10</v>
      </c>
      <c r="AA86" s="34" t="str">
        <f t="shared" si="31"/>
        <v xml:space="preserve"> </v>
      </c>
      <c r="AB86" s="35">
        <v>10.300000000000004</v>
      </c>
      <c r="AC86" s="35">
        <v>10.300000000000004</v>
      </c>
    </row>
    <row r="87" spans="1:29" ht="15.75" x14ac:dyDescent="0.25">
      <c r="A87" s="82">
        <v>4</v>
      </c>
      <c r="B87" s="76">
        <v>45813</v>
      </c>
      <c r="C87" s="78">
        <v>9</v>
      </c>
      <c r="D87" s="78">
        <v>5</v>
      </c>
      <c r="E87" s="75">
        <v>10</v>
      </c>
      <c r="F87" s="82">
        <v>4</v>
      </c>
      <c r="G87" s="78">
        <v>1</v>
      </c>
      <c r="H87" s="78">
        <v>2</v>
      </c>
      <c r="I87" s="82">
        <v>8</v>
      </c>
      <c r="J87" s="78">
        <v>7</v>
      </c>
      <c r="K87" s="82">
        <v>6</v>
      </c>
      <c r="L87" s="82">
        <v>3</v>
      </c>
      <c r="N87" s="31" t="s">
        <v>118</v>
      </c>
      <c r="O87" s="32">
        <f>VLOOKUP($N87,'[1]2025 Sign Ups'!$B$2:$E$127,4,FALSE)</f>
        <v>2</v>
      </c>
      <c r="P87" s="33"/>
      <c r="Q87" s="33"/>
      <c r="R87" s="33"/>
      <c r="S87" s="33"/>
      <c r="T87" s="33"/>
      <c r="U87" s="33"/>
      <c r="V87" s="33"/>
      <c r="W87" s="33"/>
      <c r="X87" s="33"/>
      <c r="Y87" s="34" t="str">
        <f t="shared" si="30"/>
        <v/>
      </c>
      <c r="Z87" s="34">
        <f t="shared" si="32"/>
        <v>13</v>
      </c>
      <c r="AA87" s="34" t="str">
        <f t="shared" si="31"/>
        <v xml:space="preserve"> </v>
      </c>
      <c r="AB87" s="35">
        <v>12.600000000000001</v>
      </c>
      <c r="AC87" s="35">
        <v>12.600000000000001</v>
      </c>
    </row>
    <row r="88" spans="1:29" ht="15.75" x14ac:dyDescent="0.25">
      <c r="A88" s="82">
        <v>5</v>
      </c>
      <c r="B88" s="76">
        <v>45820</v>
      </c>
      <c r="C88" s="82">
        <v>10</v>
      </c>
      <c r="D88" s="82">
        <v>6</v>
      </c>
      <c r="E88" s="82">
        <v>2</v>
      </c>
      <c r="F88" s="82">
        <v>5</v>
      </c>
      <c r="G88" s="82">
        <v>4</v>
      </c>
      <c r="H88" s="82">
        <v>3</v>
      </c>
      <c r="I88" s="82">
        <v>9</v>
      </c>
      <c r="J88" s="82">
        <v>1</v>
      </c>
      <c r="K88" s="82">
        <v>7</v>
      </c>
      <c r="L88" s="82">
        <v>8</v>
      </c>
      <c r="N88" s="31" t="s">
        <v>117</v>
      </c>
      <c r="O88" s="32">
        <f>VLOOKUP($N88,'[1]2025 Sign Ups'!$B$2:$E$127,4,FALSE)</f>
        <v>4</v>
      </c>
      <c r="P88" s="33"/>
      <c r="Q88" s="33"/>
      <c r="R88" s="33"/>
      <c r="S88" s="33"/>
      <c r="T88" s="33"/>
      <c r="U88" s="33"/>
      <c r="V88" s="33"/>
      <c r="W88" s="33"/>
      <c r="X88" s="33"/>
      <c r="Y88" s="34" t="str">
        <f t="shared" si="30"/>
        <v/>
      </c>
      <c r="Z88" s="34">
        <f t="shared" si="32"/>
        <v>15</v>
      </c>
      <c r="AA88" s="34" t="str">
        <f t="shared" si="31"/>
        <v xml:space="preserve"> </v>
      </c>
      <c r="AB88" s="35">
        <v>14.766666666666673</v>
      </c>
      <c r="AC88" s="35">
        <v>14.766666666666673</v>
      </c>
    </row>
    <row r="89" spans="1:29" ht="17.25" customHeight="1" x14ac:dyDescent="0.25">
      <c r="A89" s="82">
        <v>6</v>
      </c>
      <c r="B89" s="76">
        <v>45827</v>
      </c>
      <c r="C89" s="82">
        <v>2</v>
      </c>
      <c r="D89" s="82">
        <v>7</v>
      </c>
      <c r="E89" s="82">
        <v>3</v>
      </c>
      <c r="F89" s="82">
        <v>6</v>
      </c>
      <c r="G89" s="82">
        <v>5</v>
      </c>
      <c r="H89" s="82">
        <v>1</v>
      </c>
      <c r="I89" s="82">
        <v>10</v>
      </c>
      <c r="J89" s="82">
        <v>9</v>
      </c>
      <c r="K89" s="82">
        <v>8</v>
      </c>
      <c r="L89" s="82">
        <v>4</v>
      </c>
      <c r="N89" s="31" t="s">
        <v>108</v>
      </c>
      <c r="O89" s="32">
        <f>VLOOKUP($N89,'[1]2025 Sign Ups'!$B$2:$E$127,4,FALSE)</f>
        <v>2</v>
      </c>
      <c r="P89" s="33">
        <v>7</v>
      </c>
      <c r="Q89" s="33">
        <v>5</v>
      </c>
      <c r="R89" s="33">
        <v>6</v>
      </c>
      <c r="S89" s="33">
        <v>4</v>
      </c>
      <c r="T89" s="33">
        <v>5</v>
      </c>
      <c r="U89" s="33">
        <v>5</v>
      </c>
      <c r="V89" s="33">
        <v>6</v>
      </c>
      <c r="W89" s="33">
        <v>6</v>
      </c>
      <c r="X89" s="33">
        <v>6</v>
      </c>
      <c r="Y89" s="34">
        <f t="shared" si="30"/>
        <v>50</v>
      </c>
      <c r="Z89" s="34">
        <f t="shared" si="32"/>
        <v>10</v>
      </c>
      <c r="AA89" s="34">
        <f t="shared" si="31"/>
        <v>40</v>
      </c>
      <c r="AB89" s="35">
        <v>10.466666666666669</v>
      </c>
      <c r="AC89" s="35">
        <v>11.5</v>
      </c>
    </row>
    <row r="90" spans="1:29" ht="15.75" x14ac:dyDescent="0.25">
      <c r="A90" s="82">
        <v>7</v>
      </c>
      <c r="B90" s="76">
        <v>45834</v>
      </c>
      <c r="C90" s="82">
        <v>3</v>
      </c>
      <c r="D90" s="82">
        <v>8</v>
      </c>
      <c r="E90" s="82">
        <v>4</v>
      </c>
      <c r="F90" s="82">
        <v>7</v>
      </c>
      <c r="G90" s="82">
        <v>6</v>
      </c>
      <c r="H90" s="82">
        <v>5</v>
      </c>
      <c r="I90" s="82">
        <v>2</v>
      </c>
      <c r="J90" s="82">
        <v>10</v>
      </c>
      <c r="K90" s="82">
        <v>1</v>
      </c>
      <c r="L90" s="82">
        <v>9</v>
      </c>
      <c r="N90" s="31" t="s">
        <v>47</v>
      </c>
      <c r="O90" s="32">
        <f>VLOOKUP($N90,'[1]2025 Sign Ups'!$B$2:$E$127,4,FALSE)</f>
        <v>1</v>
      </c>
      <c r="P90" s="33">
        <v>6</v>
      </c>
      <c r="Q90" s="33">
        <v>6</v>
      </c>
      <c r="R90" s="33">
        <v>6</v>
      </c>
      <c r="S90" s="33">
        <v>5</v>
      </c>
      <c r="T90" s="33">
        <v>6</v>
      </c>
      <c r="U90" s="33">
        <v>6</v>
      </c>
      <c r="V90" s="33">
        <v>8</v>
      </c>
      <c r="W90" s="33">
        <v>4</v>
      </c>
      <c r="X90" s="33">
        <v>6</v>
      </c>
      <c r="Y90" s="34">
        <f t="shared" si="30"/>
        <v>53</v>
      </c>
      <c r="Z90" s="34">
        <f t="shared" si="32"/>
        <v>17</v>
      </c>
      <c r="AA90" s="34">
        <f t="shared" si="31"/>
        <v>36</v>
      </c>
      <c r="AB90" s="35">
        <v>16.600000000000001</v>
      </c>
      <c r="AC90" s="35">
        <v>15.850000000000001</v>
      </c>
    </row>
    <row r="91" spans="1:29" ht="15.75" x14ac:dyDescent="0.25">
      <c r="A91" s="82">
        <v>8</v>
      </c>
      <c r="B91" s="76">
        <v>45841</v>
      </c>
      <c r="C91" s="82">
        <v>4</v>
      </c>
      <c r="D91" s="82">
        <v>9</v>
      </c>
      <c r="E91" s="82">
        <v>1</v>
      </c>
      <c r="F91" s="82">
        <v>8</v>
      </c>
      <c r="G91" s="82">
        <v>7</v>
      </c>
      <c r="H91" s="82">
        <v>6</v>
      </c>
      <c r="I91" s="82">
        <v>3</v>
      </c>
      <c r="J91" s="82">
        <v>2</v>
      </c>
      <c r="K91" s="82">
        <v>10</v>
      </c>
      <c r="L91" s="82">
        <v>5</v>
      </c>
      <c r="N91" s="31" t="s">
        <v>77</v>
      </c>
      <c r="O91" s="32">
        <f>VLOOKUP($N91,'[1]2025 Sign Ups'!$B$2:$E$127,4,FALSE)</f>
        <v>5</v>
      </c>
      <c r="P91" s="33">
        <v>5</v>
      </c>
      <c r="Q91" s="33">
        <v>5</v>
      </c>
      <c r="R91" s="33">
        <v>4</v>
      </c>
      <c r="S91" s="33">
        <v>4</v>
      </c>
      <c r="T91" s="33">
        <v>4</v>
      </c>
      <c r="U91" s="33">
        <v>5</v>
      </c>
      <c r="V91" s="33">
        <v>5</v>
      </c>
      <c r="W91" s="33">
        <v>4</v>
      </c>
      <c r="X91" s="33">
        <v>5</v>
      </c>
      <c r="Y91" s="34">
        <f t="shared" si="30"/>
        <v>41</v>
      </c>
      <c r="Z91" s="34">
        <f t="shared" si="32"/>
        <v>4</v>
      </c>
      <c r="AA91" s="34">
        <f t="shared" si="31"/>
        <v>37</v>
      </c>
      <c r="AB91" s="35">
        <v>4.18333333333333</v>
      </c>
      <c r="AC91" s="35">
        <v>4.18333333333333</v>
      </c>
    </row>
    <row r="92" spans="1:29" ht="15.75" x14ac:dyDescent="0.25">
      <c r="A92" s="82">
        <v>9</v>
      </c>
      <c r="B92" s="76">
        <v>45848</v>
      </c>
      <c r="C92" s="82">
        <v>5</v>
      </c>
      <c r="D92" s="82">
        <v>1</v>
      </c>
      <c r="E92" s="83">
        <v>6</v>
      </c>
      <c r="F92" s="83">
        <v>9</v>
      </c>
      <c r="G92" s="83">
        <v>8</v>
      </c>
      <c r="H92" s="82">
        <v>7</v>
      </c>
      <c r="I92" s="83">
        <v>4</v>
      </c>
      <c r="J92" s="82">
        <v>3</v>
      </c>
      <c r="K92" s="82">
        <v>2</v>
      </c>
      <c r="L92" s="82">
        <v>10</v>
      </c>
      <c r="N92" s="31" t="s">
        <v>56</v>
      </c>
      <c r="O92" s="32">
        <f>VLOOKUP($N92,'[1]2025 Sign Ups'!$B$2:$E$127,4,FALSE)</f>
        <v>1</v>
      </c>
      <c r="P92" s="33"/>
      <c r="Q92" s="33"/>
      <c r="R92" s="33"/>
      <c r="S92" s="33"/>
      <c r="T92" s="33"/>
      <c r="U92" s="33"/>
      <c r="V92" s="33"/>
      <c r="W92" s="33"/>
      <c r="X92" s="33"/>
      <c r="Y92" s="34" t="str">
        <f t="shared" si="30"/>
        <v/>
      </c>
      <c r="Z92" s="34">
        <f t="shared" si="32"/>
        <v>2</v>
      </c>
      <c r="AA92" s="34" t="str">
        <f t="shared" si="31"/>
        <v xml:space="preserve"> </v>
      </c>
      <c r="AB92" s="35">
        <v>1.8500000000000014</v>
      </c>
      <c r="AC92" s="35">
        <v>1.8500000000000014</v>
      </c>
    </row>
    <row r="93" spans="1:29" ht="15.75" x14ac:dyDescent="0.25">
      <c r="A93" s="82">
        <v>10</v>
      </c>
      <c r="B93" s="76">
        <v>45855</v>
      </c>
      <c r="C93" s="82">
        <v>1</v>
      </c>
      <c r="D93" s="82">
        <v>2</v>
      </c>
      <c r="E93" s="82">
        <v>7</v>
      </c>
      <c r="F93" s="82">
        <v>10</v>
      </c>
      <c r="G93" s="82">
        <v>9</v>
      </c>
      <c r="H93" s="82">
        <v>8</v>
      </c>
      <c r="I93" s="82">
        <v>5</v>
      </c>
      <c r="J93" s="82">
        <v>4</v>
      </c>
      <c r="K93" s="82">
        <v>3</v>
      </c>
      <c r="L93" s="82">
        <v>6</v>
      </c>
      <c r="N93" s="31" t="s">
        <v>54</v>
      </c>
      <c r="O93" s="32">
        <f>VLOOKUP($N93,'[1]2025 Sign Ups'!$B$2:$E$127,4,FALSE)</f>
        <v>3</v>
      </c>
      <c r="P93" s="33">
        <v>5</v>
      </c>
      <c r="Q93" s="33">
        <v>5</v>
      </c>
      <c r="R93" s="33">
        <v>7</v>
      </c>
      <c r="S93" s="33">
        <v>6</v>
      </c>
      <c r="T93" s="33">
        <v>5</v>
      </c>
      <c r="U93" s="33">
        <v>6</v>
      </c>
      <c r="V93" s="33">
        <v>7</v>
      </c>
      <c r="W93" s="33">
        <v>4</v>
      </c>
      <c r="X93" s="33">
        <v>5</v>
      </c>
      <c r="Y93" s="34">
        <f t="shared" si="30"/>
        <v>50</v>
      </c>
      <c r="Z93" s="34">
        <f t="shared" si="32"/>
        <v>11</v>
      </c>
      <c r="AA93" s="34">
        <f t="shared" si="31"/>
        <v>39</v>
      </c>
      <c r="AB93" s="35">
        <v>11.100000000000001</v>
      </c>
      <c r="AC93" s="35">
        <v>11.100000000000001</v>
      </c>
    </row>
    <row r="94" spans="1:29" ht="15.75" x14ac:dyDescent="0.25">
      <c r="A94" s="82">
        <v>11</v>
      </c>
      <c r="B94" s="76">
        <v>45862</v>
      </c>
      <c r="C94" s="146" t="s">
        <v>158</v>
      </c>
      <c r="D94" s="153"/>
      <c r="E94" s="153"/>
      <c r="F94" s="153"/>
      <c r="G94" s="153"/>
      <c r="H94" s="153"/>
      <c r="I94" s="153"/>
      <c r="J94" s="153"/>
      <c r="K94" s="153"/>
      <c r="L94" s="154"/>
      <c r="N94" s="31" t="s">
        <v>148</v>
      </c>
      <c r="O94" s="32">
        <f>VLOOKUP($N94,'[1]2025 Sign Ups'!$B$2:$E$127,4,FALSE)</f>
        <v>7</v>
      </c>
      <c r="P94" s="33">
        <v>4</v>
      </c>
      <c r="Q94" s="33">
        <v>4</v>
      </c>
      <c r="R94" s="33">
        <v>5</v>
      </c>
      <c r="S94" s="33">
        <v>3</v>
      </c>
      <c r="T94" s="33">
        <v>4</v>
      </c>
      <c r="U94" s="33">
        <v>6</v>
      </c>
      <c r="V94" s="33">
        <v>6</v>
      </c>
      <c r="W94" s="33">
        <v>3</v>
      </c>
      <c r="X94" s="33">
        <v>4</v>
      </c>
      <c r="Y94" s="34">
        <f t="shared" si="30"/>
        <v>39</v>
      </c>
      <c r="Z94" s="34">
        <f t="shared" si="32"/>
        <v>6</v>
      </c>
      <c r="AA94" s="34">
        <f t="shared" si="31"/>
        <v>33</v>
      </c>
      <c r="AB94" s="35">
        <v>6.0166666666666728</v>
      </c>
      <c r="AC94" s="35">
        <v>4.2666666666666728</v>
      </c>
    </row>
    <row r="95" spans="1:29" ht="15.75" x14ac:dyDescent="0.25">
      <c r="A95" s="82">
        <v>12</v>
      </c>
      <c r="B95" s="76">
        <v>45869</v>
      </c>
      <c r="C95" s="146" t="s">
        <v>159</v>
      </c>
      <c r="D95" s="147"/>
      <c r="E95" s="147"/>
      <c r="F95" s="147"/>
      <c r="G95" s="147"/>
      <c r="H95" s="147"/>
      <c r="I95" s="147"/>
      <c r="J95" s="147"/>
      <c r="K95" s="147"/>
      <c r="L95" s="148"/>
      <c r="N95" s="31" t="s">
        <v>141</v>
      </c>
      <c r="O95" s="32">
        <f>VLOOKUP($N95,'[1]2025 Sign Ups'!$B$2:$E$127,4,FALSE)</f>
        <v>9</v>
      </c>
      <c r="P95" s="33"/>
      <c r="Q95" s="33"/>
      <c r="R95" s="33"/>
      <c r="S95" s="33"/>
      <c r="T95" s="33"/>
      <c r="U95" s="33"/>
      <c r="V95" s="33"/>
      <c r="W95" s="33"/>
      <c r="X95" s="33"/>
      <c r="Y95" s="34" t="str">
        <f t="shared" si="30"/>
        <v/>
      </c>
      <c r="Z95" s="34">
        <f t="shared" si="32"/>
        <v>6</v>
      </c>
      <c r="AA95" s="34" t="str">
        <f t="shared" si="31"/>
        <v xml:space="preserve"> </v>
      </c>
      <c r="AB95" s="35">
        <v>5.7999999999999972</v>
      </c>
      <c r="AC95" s="35">
        <v>5.7999999999999972</v>
      </c>
    </row>
    <row r="96" spans="1:29" ht="15.75" x14ac:dyDescent="0.25">
      <c r="B96" s="76">
        <v>45876</v>
      </c>
      <c r="C96" s="149" t="s">
        <v>160</v>
      </c>
      <c r="D96" s="151"/>
      <c r="E96" s="151"/>
      <c r="F96" s="151"/>
      <c r="G96" s="151"/>
      <c r="H96" s="151"/>
      <c r="I96" s="151"/>
      <c r="J96" s="151"/>
      <c r="K96" s="151"/>
      <c r="L96" s="152"/>
      <c r="N96" s="31" t="s">
        <v>80</v>
      </c>
      <c r="O96" s="32">
        <f>VLOOKUP($N96,'[1]2025 Sign Ups'!$B$2:$E$127,4,FALSE)</f>
        <v>10</v>
      </c>
      <c r="P96" s="33">
        <v>5</v>
      </c>
      <c r="Q96" s="33">
        <v>4</v>
      </c>
      <c r="R96" s="33">
        <v>5</v>
      </c>
      <c r="S96" s="33">
        <v>4</v>
      </c>
      <c r="T96" s="33">
        <v>5</v>
      </c>
      <c r="U96" s="33">
        <v>4</v>
      </c>
      <c r="V96" s="33">
        <v>6</v>
      </c>
      <c r="W96" s="33">
        <v>3</v>
      </c>
      <c r="X96" s="33">
        <v>4</v>
      </c>
      <c r="Y96" s="34">
        <f t="shared" si="30"/>
        <v>40</v>
      </c>
      <c r="Z96" s="34">
        <f t="shared" si="32"/>
        <v>3</v>
      </c>
      <c r="AA96" s="34">
        <f t="shared" si="31"/>
        <v>37</v>
      </c>
      <c r="AB96" s="35">
        <v>2.7600000000000007</v>
      </c>
      <c r="AC96" s="35">
        <v>4.6000000000000014</v>
      </c>
    </row>
    <row r="97" spans="2:29" ht="15.75" x14ac:dyDescent="0.25">
      <c r="B97" s="72" t="s">
        <v>154</v>
      </c>
      <c r="C97" s="72">
        <v>3</v>
      </c>
      <c r="D97" s="72">
        <v>3</v>
      </c>
      <c r="E97" s="72">
        <v>2</v>
      </c>
      <c r="F97" s="72">
        <v>1.5</v>
      </c>
      <c r="G97" s="72">
        <v>1</v>
      </c>
      <c r="H97" s="72">
        <v>1</v>
      </c>
      <c r="I97" s="72">
        <v>1</v>
      </c>
      <c r="J97" s="72">
        <v>1</v>
      </c>
      <c r="K97" s="72">
        <v>1</v>
      </c>
      <c r="L97" s="72">
        <v>0.5</v>
      </c>
      <c r="N97" s="31" t="s">
        <v>151</v>
      </c>
      <c r="O97" s="32">
        <f>VLOOKUP($N97,'[1]2025 Sign Ups'!$B$2:$E$127,4,FALSE)</f>
        <v>9</v>
      </c>
      <c r="P97" s="33">
        <v>5</v>
      </c>
      <c r="Q97" s="33">
        <v>5</v>
      </c>
      <c r="R97" s="33">
        <v>6</v>
      </c>
      <c r="S97" s="33">
        <v>4</v>
      </c>
      <c r="T97" s="33">
        <v>6</v>
      </c>
      <c r="U97" s="33">
        <v>5</v>
      </c>
      <c r="V97" s="33">
        <v>8</v>
      </c>
      <c r="W97" s="33">
        <v>3</v>
      </c>
      <c r="X97" s="33">
        <v>5</v>
      </c>
      <c r="Y97" s="34">
        <f t="shared" si="30"/>
        <v>47</v>
      </c>
      <c r="Z97" s="39">
        <f t="shared" si="32"/>
        <v>8</v>
      </c>
      <c r="AA97" s="39">
        <f t="shared" si="31"/>
        <v>39</v>
      </c>
      <c r="AB97" s="35">
        <v>8.1000000000000014</v>
      </c>
      <c r="AC97" s="35">
        <v>8.1000000000000014</v>
      </c>
    </row>
    <row r="98" spans="2:29" ht="15.75" x14ac:dyDescent="0.25">
      <c r="B98" s="74" t="s">
        <v>156</v>
      </c>
      <c r="C98" s="74" t="s">
        <v>122</v>
      </c>
      <c r="D98" s="74" t="s">
        <v>71</v>
      </c>
      <c r="E98" s="74" t="s">
        <v>70</v>
      </c>
      <c r="F98" s="74" t="s">
        <v>100</v>
      </c>
      <c r="G98" s="74" t="s">
        <v>31</v>
      </c>
      <c r="H98" s="74" t="s">
        <v>99</v>
      </c>
      <c r="I98" s="74" t="s">
        <v>157</v>
      </c>
      <c r="J98" s="74" t="s">
        <v>146</v>
      </c>
      <c r="K98" s="74" t="s">
        <v>123</v>
      </c>
      <c r="L98" s="74" t="s">
        <v>27</v>
      </c>
      <c r="N98" s="31" t="s">
        <v>161</v>
      </c>
      <c r="O98" s="32">
        <f>VLOOKUP($N98,'[1]2025 Sign Ups'!$B$2:$E$127,4,FALSE)</f>
        <v>10</v>
      </c>
      <c r="P98" s="33">
        <v>6</v>
      </c>
      <c r="Q98" s="33">
        <v>5</v>
      </c>
      <c r="R98" s="33">
        <v>5</v>
      </c>
      <c r="S98" s="33">
        <v>4</v>
      </c>
      <c r="T98" s="33">
        <v>5</v>
      </c>
      <c r="U98" s="33">
        <v>6</v>
      </c>
      <c r="V98" s="33">
        <v>8</v>
      </c>
      <c r="W98" s="33">
        <v>4</v>
      </c>
      <c r="X98" s="33">
        <v>6</v>
      </c>
      <c r="Y98" s="34">
        <f t="shared" si="30"/>
        <v>49</v>
      </c>
      <c r="Z98" s="34">
        <f t="shared" si="32"/>
        <v>18</v>
      </c>
      <c r="AA98" s="34">
        <f t="shared" si="31"/>
        <v>31</v>
      </c>
      <c r="AB98" s="35">
        <v>17.516666666666673</v>
      </c>
      <c r="AC98" s="35">
        <v>16.266666666666673</v>
      </c>
    </row>
    <row r="99" spans="2:29" ht="15.75" x14ac:dyDescent="0.25">
      <c r="C99" s="84" t="s">
        <v>61</v>
      </c>
      <c r="D99" s="84" t="s">
        <v>46</v>
      </c>
      <c r="E99" s="84" t="s">
        <v>35</v>
      </c>
      <c r="F99" s="84" t="s">
        <v>58</v>
      </c>
      <c r="G99" s="84" t="s">
        <v>34</v>
      </c>
      <c r="H99" s="84" t="s">
        <v>63</v>
      </c>
      <c r="I99" s="84" t="s">
        <v>65</v>
      </c>
      <c r="J99" s="84" t="s">
        <v>32</v>
      </c>
      <c r="K99" s="84" t="s">
        <v>52</v>
      </c>
      <c r="L99" s="84" t="s">
        <v>50</v>
      </c>
      <c r="N99" s="31" t="s">
        <v>41</v>
      </c>
      <c r="O99" s="32">
        <f>VLOOKUP($N99,'[1]2025 Sign Ups'!$B$2:$E$127,4,FALSE)</f>
        <v>1</v>
      </c>
      <c r="P99" s="33">
        <v>5</v>
      </c>
      <c r="Q99" s="33">
        <v>5</v>
      </c>
      <c r="R99" s="33">
        <v>6</v>
      </c>
      <c r="S99" s="33">
        <v>4</v>
      </c>
      <c r="T99" s="33">
        <v>4</v>
      </c>
      <c r="U99" s="33">
        <v>4</v>
      </c>
      <c r="V99" s="33">
        <v>7</v>
      </c>
      <c r="W99" s="33">
        <v>3</v>
      </c>
      <c r="X99" s="33">
        <v>5</v>
      </c>
      <c r="Y99" s="34">
        <f t="shared" si="30"/>
        <v>43</v>
      </c>
      <c r="Z99" s="34">
        <f t="shared" si="32"/>
        <v>7</v>
      </c>
      <c r="AA99" s="34">
        <f t="shared" si="31"/>
        <v>36</v>
      </c>
      <c r="AB99" s="35">
        <v>7.2000000000000028</v>
      </c>
      <c r="AC99" s="35">
        <v>7.3000000000000043</v>
      </c>
    </row>
    <row r="100" spans="2:29" ht="15.75" x14ac:dyDescent="0.25">
      <c r="C100" s="84" t="s">
        <v>116</v>
      </c>
      <c r="D100" s="84" t="s">
        <v>92</v>
      </c>
      <c r="E100" s="84" t="s">
        <v>40</v>
      </c>
      <c r="F100" s="84" t="s">
        <v>72</v>
      </c>
      <c r="G100" s="84" t="s">
        <v>57</v>
      </c>
      <c r="H100" s="84" t="s">
        <v>81</v>
      </c>
      <c r="I100" s="84" t="s">
        <v>66</v>
      </c>
      <c r="J100" s="84" t="s">
        <v>43</v>
      </c>
      <c r="K100" s="84" t="s">
        <v>76</v>
      </c>
      <c r="L100" s="84" t="s">
        <v>44</v>
      </c>
      <c r="N100" s="31" t="s">
        <v>89</v>
      </c>
      <c r="O100" s="32">
        <f>VLOOKUP($N100,'[1]2025 Sign Ups'!$B$2:$E$127,4,FALSE)</f>
        <v>10</v>
      </c>
      <c r="P100" s="33">
        <v>5</v>
      </c>
      <c r="Q100" s="33">
        <v>5</v>
      </c>
      <c r="R100" s="33">
        <v>6</v>
      </c>
      <c r="S100" s="33">
        <v>3</v>
      </c>
      <c r="T100" s="33">
        <v>6</v>
      </c>
      <c r="U100" s="33">
        <v>5</v>
      </c>
      <c r="V100" s="33">
        <v>7</v>
      </c>
      <c r="W100" s="33">
        <v>3</v>
      </c>
      <c r="X100" s="33">
        <v>5</v>
      </c>
      <c r="Y100" s="34">
        <f t="shared" ref="Y100:Y131" si="33">IF(P100&gt;1,SUM(P100:X100),"")</f>
        <v>45</v>
      </c>
      <c r="Z100" s="34">
        <f t="shared" si="32"/>
        <v>4</v>
      </c>
      <c r="AA100" s="34">
        <f t="shared" ref="AA100:AA131" si="34">IF(P100&gt;0,SUM(Y100-Z100)," ")</f>
        <v>41</v>
      </c>
      <c r="AB100" s="35">
        <v>3.7111111111111086</v>
      </c>
      <c r="AC100" s="35">
        <v>5.18333333333333</v>
      </c>
    </row>
    <row r="101" spans="2:29" ht="15.75" x14ac:dyDescent="0.25">
      <c r="C101" s="84" t="s">
        <v>127</v>
      </c>
      <c r="D101" s="84" t="s">
        <v>91</v>
      </c>
      <c r="E101" s="84" t="s">
        <v>55</v>
      </c>
      <c r="F101" s="84" t="s">
        <v>109</v>
      </c>
      <c r="G101" s="84" t="s">
        <v>45</v>
      </c>
      <c r="H101" s="84" t="s">
        <v>90</v>
      </c>
      <c r="I101" s="84" t="s">
        <v>69</v>
      </c>
      <c r="J101" s="84" t="s">
        <v>49</v>
      </c>
      <c r="K101" s="84" t="s">
        <v>119</v>
      </c>
      <c r="L101" s="84" t="s">
        <v>33</v>
      </c>
      <c r="N101" s="31" t="s">
        <v>59</v>
      </c>
      <c r="O101" s="32">
        <f>VLOOKUP($N101,'[1]2025 Sign Ups'!$B$2:$E$127,4,FALSE)</f>
        <v>1</v>
      </c>
      <c r="P101" s="33"/>
      <c r="Q101" s="33"/>
      <c r="R101" s="33"/>
      <c r="S101" s="33"/>
      <c r="T101" s="33"/>
      <c r="U101" s="33"/>
      <c r="V101" s="33"/>
      <c r="W101" s="33"/>
      <c r="X101" s="33"/>
      <c r="Y101" s="34" t="str">
        <f t="shared" si="33"/>
        <v/>
      </c>
      <c r="Z101" s="34">
        <f t="shared" si="32"/>
        <v>14</v>
      </c>
      <c r="AA101" s="34" t="str">
        <f t="shared" si="34"/>
        <v xml:space="preserve"> </v>
      </c>
      <c r="AB101" s="35">
        <v>13.600000000000001</v>
      </c>
      <c r="AC101" s="35">
        <v>13.600000000000001</v>
      </c>
    </row>
    <row r="102" spans="2:29" ht="15.75" x14ac:dyDescent="0.25">
      <c r="C102" s="84" t="s">
        <v>136</v>
      </c>
      <c r="D102" s="84" t="s">
        <v>86</v>
      </c>
      <c r="E102" s="84" t="s">
        <v>74</v>
      </c>
      <c r="F102" s="84" t="s">
        <v>87</v>
      </c>
      <c r="G102" s="84" t="s">
        <v>51</v>
      </c>
      <c r="H102" s="84" t="s">
        <v>96</v>
      </c>
      <c r="I102" s="84" t="s">
        <v>93</v>
      </c>
      <c r="J102" s="84" t="s">
        <v>101</v>
      </c>
      <c r="K102" s="84" t="s">
        <v>126</v>
      </c>
      <c r="L102" s="84" t="s">
        <v>38</v>
      </c>
      <c r="N102" s="31" t="s">
        <v>149</v>
      </c>
      <c r="O102" s="32">
        <f>VLOOKUP($N102,'[1]2025 Sign Ups'!$B$2:$E$127,4,FALSE)</f>
        <v>8</v>
      </c>
      <c r="P102" s="33">
        <v>7</v>
      </c>
      <c r="Q102" s="33">
        <v>5</v>
      </c>
      <c r="R102" s="33">
        <v>5</v>
      </c>
      <c r="S102" s="33">
        <v>3</v>
      </c>
      <c r="T102" s="33">
        <v>5</v>
      </c>
      <c r="U102" s="33">
        <v>7</v>
      </c>
      <c r="V102" s="33">
        <v>5</v>
      </c>
      <c r="W102" s="33">
        <v>5</v>
      </c>
      <c r="X102" s="33">
        <v>5</v>
      </c>
      <c r="Y102" s="34">
        <f t="shared" si="33"/>
        <v>47</v>
      </c>
      <c r="Z102" s="34">
        <f t="shared" si="32"/>
        <v>13</v>
      </c>
      <c r="AA102" s="34">
        <f t="shared" si="34"/>
        <v>34</v>
      </c>
      <c r="AB102" s="35">
        <v>13.377777777777773</v>
      </c>
      <c r="AC102" s="35">
        <v>12.93333333333333</v>
      </c>
    </row>
    <row r="103" spans="2:29" ht="15.75" x14ac:dyDescent="0.25">
      <c r="C103" s="84" t="s">
        <v>129</v>
      </c>
      <c r="D103" s="84" t="s">
        <v>83</v>
      </c>
      <c r="E103" s="84" t="s">
        <v>88</v>
      </c>
      <c r="F103" s="84" t="s">
        <v>111</v>
      </c>
      <c r="G103" s="84" t="s">
        <v>42</v>
      </c>
      <c r="H103" s="84" t="s">
        <v>102</v>
      </c>
      <c r="I103" s="84" t="s">
        <v>95</v>
      </c>
      <c r="J103" s="84" t="s">
        <v>152</v>
      </c>
      <c r="K103" s="84" t="s">
        <v>140</v>
      </c>
      <c r="L103" s="84" t="s">
        <v>53</v>
      </c>
      <c r="N103" s="31" t="s">
        <v>139</v>
      </c>
      <c r="O103" s="32">
        <f>VLOOKUP($N103,'[1]2025 Sign Ups'!$B$2:$E$127,4,FALSE)</f>
        <v>6</v>
      </c>
      <c r="P103" s="33"/>
      <c r="Q103" s="33"/>
      <c r="R103" s="33"/>
      <c r="S103" s="33"/>
      <c r="T103" s="33"/>
      <c r="U103" s="33"/>
      <c r="V103" s="33"/>
      <c r="W103" s="33"/>
      <c r="X103" s="33"/>
      <c r="Y103" s="34" t="str">
        <f t="shared" si="33"/>
        <v/>
      </c>
      <c r="Z103" s="34">
        <f t="shared" si="32"/>
        <v>5</v>
      </c>
      <c r="AA103" s="34" t="str">
        <f t="shared" si="34"/>
        <v xml:space="preserve"> </v>
      </c>
      <c r="AB103" s="35">
        <v>5.1000000000000014</v>
      </c>
      <c r="AC103" s="35">
        <v>5.1000000000000014</v>
      </c>
    </row>
    <row r="104" spans="2:29" ht="15.75" x14ac:dyDescent="0.25">
      <c r="C104" s="84" t="s">
        <v>125</v>
      </c>
      <c r="D104" s="84" t="s">
        <v>78</v>
      </c>
      <c r="E104" s="84" t="s">
        <v>82</v>
      </c>
      <c r="F104" s="84" t="s">
        <v>112</v>
      </c>
      <c r="G104" s="84" t="s">
        <v>37</v>
      </c>
      <c r="H104" s="84" t="s">
        <v>110</v>
      </c>
      <c r="I104" s="84" t="s">
        <v>104</v>
      </c>
      <c r="J104" s="84" t="s">
        <v>131</v>
      </c>
      <c r="K104" s="84" t="s">
        <v>128</v>
      </c>
      <c r="L104" s="84" t="s">
        <v>36</v>
      </c>
      <c r="N104" s="31" t="s">
        <v>138</v>
      </c>
      <c r="O104" s="32">
        <f>VLOOKUP($N104,'[1]2025 Sign Ups'!$B$2:$E$127,4,FALSE)</f>
        <v>6</v>
      </c>
      <c r="P104" s="33"/>
      <c r="Q104" s="33"/>
      <c r="R104" s="33"/>
      <c r="S104" s="33"/>
      <c r="T104" s="33"/>
      <c r="U104" s="33"/>
      <c r="V104" s="33"/>
      <c r="W104" s="33"/>
      <c r="X104" s="33"/>
      <c r="Y104" s="34" t="str">
        <f t="shared" si="33"/>
        <v/>
      </c>
      <c r="Z104" s="34">
        <f t="shared" si="32"/>
        <v>7</v>
      </c>
      <c r="AA104" s="34" t="str">
        <f t="shared" si="34"/>
        <v xml:space="preserve"> </v>
      </c>
      <c r="AB104" s="35">
        <v>7.2666666666666657</v>
      </c>
      <c r="AC104" s="35">
        <v>7.2666666666666657</v>
      </c>
    </row>
    <row r="105" spans="2:29" ht="15.75" x14ac:dyDescent="0.25">
      <c r="C105" s="84" t="s">
        <v>132</v>
      </c>
      <c r="D105" s="84" t="s">
        <v>73</v>
      </c>
      <c r="E105" s="84" t="s">
        <v>75</v>
      </c>
      <c r="F105" s="84" t="s">
        <v>115</v>
      </c>
      <c r="G105" s="84" t="s">
        <v>48</v>
      </c>
      <c r="H105" s="84" t="s">
        <v>105</v>
      </c>
      <c r="I105" s="84" t="s">
        <v>106</v>
      </c>
      <c r="J105" s="84" t="s">
        <v>145</v>
      </c>
      <c r="K105" s="84" t="s">
        <v>137</v>
      </c>
      <c r="L105" s="84" t="s">
        <v>47</v>
      </c>
      <c r="N105" s="31" t="s">
        <v>114</v>
      </c>
      <c r="O105" s="32">
        <f>VLOOKUP($N105,'[1]2025 Sign Ups'!$B$2:$E$127,4,FALSE)</f>
        <v>4</v>
      </c>
      <c r="P105" s="33"/>
      <c r="Q105" s="33"/>
      <c r="R105" s="33"/>
      <c r="S105" s="33"/>
      <c r="T105" s="33"/>
      <c r="U105" s="33"/>
      <c r="V105" s="33"/>
      <c r="W105" s="33"/>
      <c r="X105" s="33"/>
      <c r="Y105" s="34" t="str">
        <f t="shared" si="33"/>
        <v/>
      </c>
      <c r="Z105" s="34" t="str">
        <f t="shared" si="32"/>
        <v>TBD</v>
      </c>
      <c r="AA105" s="34" t="str">
        <f t="shared" si="34"/>
        <v xml:space="preserve"> </v>
      </c>
      <c r="AB105" s="35" t="s">
        <v>182</v>
      </c>
      <c r="AC105" s="35" t="s">
        <v>182</v>
      </c>
    </row>
    <row r="106" spans="2:29" ht="15.75" x14ac:dyDescent="0.25">
      <c r="C106" s="84" t="s">
        <v>134</v>
      </c>
      <c r="D106" s="84" t="s">
        <v>94</v>
      </c>
      <c r="E106" s="84" t="s">
        <v>85</v>
      </c>
      <c r="F106" s="84" t="s">
        <v>103</v>
      </c>
      <c r="G106" s="84" t="s">
        <v>39</v>
      </c>
      <c r="H106" s="84" t="s">
        <v>107</v>
      </c>
      <c r="I106" s="84" t="s">
        <v>113</v>
      </c>
      <c r="J106" s="84" t="s">
        <v>150</v>
      </c>
      <c r="K106" s="84" t="s">
        <v>133</v>
      </c>
      <c r="L106" s="84" t="s">
        <v>56</v>
      </c>
      <c r="N106" s="85"/>
      <c r="O106" s="39"/>
      <c r="P106" s="33"/>
      <c r="Q106" s="33"/>
      <c r="R106" s="33"/>
      <c r="S106" s="33"/>
      <c r="T106" s="33"/>
      <c r="U106" s="33"/>
      <c r="V106" s="33"/>
      <c r="W106" s="33"/>
      <c r="X106" s="33"/>
      <c r="Y106" s="34"/>
      <c r="Z106" s="34"/>
      <c r="AA106" s="34"/>
      <c r="AB106" s="35"/>
      <c r="AC106" s="35"/>
    </row>
    <row r="107" spans="2:29" ht="15.75" x14ac:dyDescent="0.25">
      <c r="C107" s="84" t="s">
        <v>139</v>
      </c>
      <c r="D107" s="84" t="s">
        <v>80</v>
      </c>
      <c r="E107" s="84" t="s">
        <v>79</v>
      </c>
      <c r="F107" s="84" t="s">
        <v>118</v>
      </c>
      <c r="G107" s="84" t="s">
        <v>60</v>
      </c>
      <c r="H107" s="84" t="s">
        <v>117</v>
      </c>
      <c r="I107" s="84" t="s">
        <v>135</v>
      </c>
      <c r="J107" s="84" t="s">
        <v>151</v>
      </c>
      <c r="K107" s="84" t="s">
        <v>130</v>
      </c>
      <c r="L107" s="84" t="s">
        <v>41</v>
      </c>
      <c r="Y107" s="86" t="s">
        <v>162</v>
      </c>
      <c r="Z107" s="86" t="s">
        <v>163</v>
      </c>
      <c r="AA107" s="86" t="s">
        <v>164</v>
      </c>
      <c r="AB107" s="87"/>
      <c r="AC107" s="88" t="s">
        <v>165</v>
      </c>
    </row>
    <row r="108" spans="2:29" ht="15.75" x14ac:dyDescent="0.25">
      <c r="C108" s="84" t="s">
        <v>138</v>
      </c>
      <c r="D108" s="84" t="s">
        <v>89</v>
      </c>
      <c r="E108" s="84" t="s">
        <v>77</v>
      </c>
      <c r="F108" s="84" t="s">
        <v>108</v>
      </c>
      <c r="G108" s="84" t="s">
        <v>54</v>
      </c>
      <c r="H108" s="84" t="s">
        <v>114</v>
      </c>
      <c r="I108" s="84" t="s">
        <v>148</v>
      </c>
      <c r="J108" s="84" t="s">
        <v>149</v>
      </c>
      <c r="K108" s="155" t="s">
        <v>142</v>
      </c>
      <c r="L108" s="84" t="s">
        <v>59</v>
      </c>
      <c r="O108" s="89"/>
      <c r="P108" s="90" t="s">
        <v>4</v>
      </c>
      <c r="Q108" s="91" t="s">
        <v>5</v>
      </c>
      <c r="R108" s="91" t="s">
        <v>6</v>
      </c>
      <c r="S108" s="91" t="s">
        <v>7</v>
      </c>
      <c r="T108" s="91" t="s">
        <v>8</v>
      </c>
      <c r="U108" s="91" t="s">
        <v>9</v>
      </c>
      <c r="V108" s="91" t="s">
        <v>10</v>
      </c>
      <c r="W108" s="91" t="s">
        <v>11</v>
      </c>
      <c r="X108" s="92" t="s">
        <v>12</v>
      </c>
      <c r="Y108" s="93" t="s">
        <v>166</v>
      </c>
      <c r="Z108" s="93" t="s">
        <v>167</v>
      </c>
      <c r="AA108" s="93" t="s">
        <v>166</v>
      </c>
      <c r="AB108" s="87"/>
      <c r="AC108" s="94" t="s">
        <v>167</v>
      </c>
    </row>
    <row r="109" spans="2:29" ht="15.75" x14ac:dyDescent="0.25">
      <c r="C109" s="56"/>
      <c r="D109" s="84" t="s">
        <v>161</v>
      </c>
      <c r="E109" s="56"/>
      <c r="F109" s="56"/>
      <c r="G109" s="56"/>
      <c r="H109" s="56"/>
      <c r="I109" s="56"/>
      <c r="J109" s="56"/>
      <c r="K109" s="84" t="s">
        <v>141</v>
      </c>
      <c r="L109" s="56"/>
      <c r="N109" s="16" t="s">
        <v>168</v>
      </c>
      <c r="O109" s="95"/>
      <c r="P109" s="95">
        <f t="shared" ref="P109:X109" si="35">AVERAGE(P4:P107)</f>
        <v>5.1282051282051286</v>
      </c>
      <c r="Q109" s="95">
        <f t="shared" si="35"/>
        <v>4.9871794871794872</v>
      </c>
      <c r="R109" s="95">
        <f t="shared" si="35"/>
        <v>5.4230769230769234</v>
      </c>
      <c r="S109" s="95">
        <f t="shared" si="35"/>
        <v>3.8846153846153846</v>
      </c>
      <c r="T109" s="95">
        <f t="shared" si="35"/>
        <v>4.833333333333333</v>
      </c>
      <c r="U109" s="95">
        <f t="shared" si="35"/>
        <v>5.2564102564102564</v>
      </c>
      <c r="V109" s="95">
        <f t="shared" si="35"/>
        <v>6.6410256410256414</v>
      </c>
      <c r="W109" s="95">
        <f t="shared" si="35"/>
        <v>3.6538461538461537</v>
      </c>
      <c r="X109" s="95">
        <f t="shared" si="35"/>
        <v>5.115384615384615</v>
      </c>
      <c r="Y109" s="96">
        <f>AVERAGE(Y2:Y105)</f>
        <v>44.92307692307692</v>
      </c>
      <c r="Z109" s="97">
        <f>AVERAGE(Z2:Z105)</f>
        <v>8.86</v>
      </c>
      <c r="AA109" s="97">
        <f>AVERAGE(AA2:AA105)</f>
        <v>36.307692307692307</v>
      </c>
      <c r="AB109" s="87"/>
      <c r="AC109" s="87">
        <f>AVERAGE(AC2:AC105)</f>
        <v>8.8034040404040379</v>
      </c>
    </row>
    <row r="110" spans="2:29" x14ac:dyDescent="0.25">
      <c r="N110" s="16" t="s">
        <v>169</v>
      </c>
      <c r="O110" s="95"/>
      <c r="P110" s="95">
        <f t="shared" ref="P110:X110" si="36">P109-P3</f>
        <v>1.1282051282051286</v>
      </c>
      <c r="Q110" s="95">
        <f t="shared" si="36"/>
        <v>0.98717948717948723</v>
      </c>
      <c r="R110" s="95">
        <f t="shared" si="36"/>
        <v>1.4230769230769234</v>
      </c>
      <c r="S110" s="95">
        <f t="shared" si="36"/>
        <v>0.88461538461538458</v>
      </c>
      <c r="T110" s="95">
        <f t="shared" si="36"/>
        <v>0.83333333333333304</v>
      </c>
      <c r="U110" s="95">
        <f t="shared" si="36"/>
        <v>1.2564102564102564</v>
      </c>
      <c r="V110" s="95">
        <f t="shared" si="36"/>
        <v>1.6410256410256414</v>
      </c>
      <c r="W110" s="95">
        <f t="shared" si="36"/>
        <v>0.65384615384615374</v>
      </c>
      <c r="X110" s="95">
        <f t="shared" si="36"/>
        <v>1.115384615384615</v>
      </c>
    </row>
    <row r="111" spans="2:29" x14ac:dyDescent="0.25">
      <c r="N111" s="16" t="s">
        <v>170</v>
      </c>
      <c r="O111" s="95"/>
      <c r="P111" s="9">
        <f>COUNTIF(P4:P107,"&lt;4")</f>
        <v>3</v>
      </c>
      <c r="Q111" s="9">
        <f>COUNTIF(Q4:Q107,"&lt;4")</f>
        <v>1</v>
      </c>
      <c r="R111" s="9">
        <f>COUNTIF(R4:R107,"&lt;4")</f>
        <v>0</v>
      </c>
      <c r="S111" s="9">
        <f>COUNTIF(S4:S107,"&lt;3")</f>
        <v>3</v>
      </c>
      <c r="T111" s="9">
        <f>COUNTIF(T4:T107,"&lt;4")</f>
        <v>2</v>
      </c>
      <c r="U111" s="9">
        <f>COUNTIF(U4:U107,"&lt;4")</f>
        <v>0</v>
      </c>
      <c r="V111" s="9">
        <f>COUNTIF(V4:V107,"&lt;5")</f>
        <v>0</v>
      </c>
      <c r="W111" s="9">
        <f>COUNTIF(W4:W107,"&lt;3")</f>
        <v>3</v>
      </c>
      <c r="X111" s="9">
        <f>COUNTIF(X4:X107,"&lt;4")</f>
        <v>3</v>
      </c>
    </row>
    <row r="112" spans="2:29" x14ac:dyDescent="0.25">
      <c r="N112" s="16" t="s">
        <v>171</v>
      </c>
      <c r="O112" s="9"/>
      <c r="P112" s="9">
        <f>COUNTIF(P5:P107,"=4")</f>
        <v>14</v>
      </c>
      <c r="Q112" s="9">
        <f>COUNTIF(Q4:Q107,"=4")</f>
        <v>26</v>
      </c>
      <c r="R112" s="9">
        <f>COUNTIF(R4:R107,"=4")</f>
        <v>8</v>
      </c>
      <c r="S112" s="9">
        <f>COUNTIF(S4:S107,"=3")</f>
        <v>21</v>
      </c>
      <c r="T112" s="9">
        <f>COUNTIF(T4:T107,"=4")</f>
        <v>33</v>
      </c>
      <c r="U112" s="9">
        <f>COUNTIF(U4:U107,"=4")</f>
        <v>17</v>
      </c>
      <c r="V112" s="9">
        <f>COUNTIF(V4:V107,"=5")</f>
        <v>10</v>
      </c>
      <c r="W112" s="9">
        <f>COUNTIF(W4:W107,"=3")</f>
        <v>33</v>
      </c>
      <c r="X112" s="9">
        <f>COUNTIF(X4:X107,"=4")</f>
        <v>19</v>
      </c>
    </row>
    <row r="113" spans="14:24" x14ac:dyDescent="0.25">
      <c r="N113" s="16" t="s">
        <v>172</v>
      </c>
      <c r="O113" s="98"/>
      <c r="P113" s="9">
        <f>COUNTIF(P4:P107,"=5")</f>
        <v>37</v>
      </c>
      <c r="Q113" s="9">
        <f>COUNTIF(Q4:Q107,"=5")</f>
        <v>30</v>
      </c>
      <c r="R113" s="9">
        <f>COUNTIF(R4:R107,"=5")</f>
        <v>39</v>
      </c>
      <c r="S113" s="9">
        <f>COUNTIF(S4:S107,"=4")</f>
        <v>38</v>
      </c>
      <c r="T113" s="9">
        <f>COUNTIF(T4:T107,"=5")</f>
        <v>24</v>
      </c>
      <c r="U113" s="9">
        <f>COUNTIF(U4:U107,"=5")</f>
        <v>34</v>
      </c>
      <c r="V113" s="9">
        <f>COUNTIF(V4:V107,"=6")</f>
        <v>27</v>
      </c>
      <c r="W113" s="9">
        <f>COUNTIF(W4:W107,"=4")</f>
        <v>33</v>
      </c>
      <c r="X113" s="9">
        <f>COUNTIF(X4:X107,"=5")</f>
        <v>27</v>
      </c>
    </row>
    <row r="114" spans="14:24" x14ac:dyDescent="0.25">
      <c r="N114" s="16" t="s">
        <v>173</v>
      </c>
      <c r="O114" s="98"/>
      <c r="P114" s="9">
        <f>COUNTIF(P4:P107,"&gt;5")</f>
        <v>24</v>
      </c>
      <c r="Q114" s="9">
        <f>COUNTIF(Q4:Q107,"&gt;5")</f>
        <v>21</v>
      </c>
      <c r="R114" s="9">
        <f>COUNTIF(R4:R107,"&gt;5")</f>
        <v>31</v>
      </c>
      <c r="S114" s="9">
        <f>COUNTIF(S4:S107,"&gt;4")</f>
        <v>16</v>
      </c>
      <c r="T114" s="9">
        <f>COUNTIF(T4:T107,"&gt;5")</f>
        <v>19</v>
      </c>
      <c r="U114" s="9">
        <f>COUNTIF(U4:U107,"&gt;5")</f>
        <v>27</v>
      </c>
      <c r="V114" s="9">
        <f>COUNTIF(V4:V107,"&gt;6")</f>
        <v>41</v>
      </c>
      <c r="W114" s="9">
        <f>COUNTIF(W4:W107,"&gt;4")</f>
        <v>9</v>
      </c>
      <c r="X114" s="9">
        <f>COUNTIF(X4:X107,"&gt;5")</f>
        <v>29</v>
      </c>
    </row>
    <row r="115" spans="14:24" x14ac:dyDescent="0.25">
      <c r="N115" s="16" t="s">
        <v>174</v>
      </c>
      <c r="O115" s="98"/>
      <c r="P115" s="16">
        <f>SUM(P111:X111)</f>
        <v>15</v>
      </c>
      <c r="Q115" s="99">
        <f>P115/(SUM(P115:P118))</f>
        <v>2.1367521367521368E-2</v>
      </c>
      <c r="R115" s="16"/>
      <c r="S115" s="16"/>
      <c r="T115" s="16"/>
      <c r="U115" s="16"/>
      <c r="V115" s="16"/>
      <c r="W115" s="16"/>
      <c r="X115" s="16"/>
    </row>
    <row r="116" spans="14:24" x14ac:dyDescent="0.25">
      <c r="N116" s="16" t="s">
        <v>175</v>
      </c>
      <c r="O116" s="9"/>
      <c r="P116" s="16">
        <f>SUM(P112:X112)</f>
        <v>181</v>
      </c>
      <c r="Q116" s="99">
        <f>P116/(SUM(P115:P118))</f>
        <v>0.25783475783475784</v>
      </c>
      <c r="R116" s="16"/>
      <c r="S116" s="16"/>
    </row>
    <row r="117" spans="14:24" x14ac:dyDescent="0.25">
      <c r="N117" s="16" t="s">
        <v>176</v>
      </c>
      <c r="O117" s="98"/>
      <c r="P117" s="16">
        <f>SUM(P113:X113)</f>
        <v>289</v>
      </c>
      <c r="Q117" s="99">
        <f>P117/(SUM(P115:P118))</f>
        <v>0.4116809116809117</v>
      </c>
      <c r="R117" s="16"/>
      <c r="S117" s="16"/>
    </row>
    <row r="118" spans="14:24" x14ac:dyDescent="0.25">
      <c r="N118" s="16" t="s">
        <v>177</v>
      </c>
      <c r="O118" s="98"/>
      <c r="P118" s="16">
        <f>SUM(P114:X114)</f>
        <v>217</v>
      </c>
      <c r="Q118" s="99">
        <f>P118/(SUM(P115:P118))</f>
        <v>0.30911680911680911</v>
      </c>
      <c r="R118" s="100">
        <f>SUM(Q115:Q118)</f>
        <v>1</v>
      </c>
      <c r="S118" s="16"/>
    </row>
    <row r="119" spans="14:24" x14ac:dyDescent="0.25">
      <c r="N119" s="16" t="s">
        <v>178</v>
      </c>
      <c r="O119" s="9"/>
      <c r="P119" s="16">
        <f>SUM(P4:X105)</f>
        <v>3504</v>
      </c>
      <c r="Q119" s="16"/>
      <c r="R119" s="16"/>
      <c r="S119" s="16"/>
    </row>
    <row r="120" spans="14:24" x14ac:dyDescent="0.25">
      <c r="N120" s="16" t="s">
        <v>179</v>
      </c>
      <c r="O120" s="98"/>
      <c r="P120" s="16">
        <f>COUNTIF(P4:P105,"&gt;0")</f>
        <v>78</v>
      </c>
      <c r="Q120" s="16"/>
      <c r="R120" s="16"/>
      <c r="S120" s="16"/>
    </row>
    <row r="121" spans="14:24" x14ac:dyDescent="0.25">
      <c r="N121" s="16" t="s">
        <v>180</v>
      </c>
      <c r="O121" s="9"/>
      <c r="P121" s="101">
        <f>P120/C1</f>
        <v>0.76470588235294112</v>
      </c>
      <c r="Q121" s="16"/>
      <c r="R121" s="16"/>
      <c r="S121" s="16"/>
    </row>
  </sheetData>
  <sortState xmlns:xlrd2="http://schemas.microsoft.com/office/spreadsheetml/2017/richdata2" ref="N4:AC105">
    <sortCondition ref="N4:N105"/>
  </sortState>
  <mergeCells count="3">
    <mergeCell ref="C94:L94"/>
    <mergeCell ref="C95:L95"/>
    <mergeCell ref="C96:L96"/>
  </mergeCells>
  <conditionalFormatting sqref="P110:X110">
    <cfRule type="colorScale" priority="12">
      <colorScale>
        <cfvo type="min"/>
        <cfvo type="percentile" val="50"/>
        <cfvo type="max"/>
        <color rgb="FF63BE7B"/>
        <color rgb="FFFFEB84"/>
        <color rgb="FFF8696B"/>
      </colorScale>
    </cfRule>
  </conditionalFormatting>
  <conditionalFormatting sqref="Q51">
    <cfRule type="cellIs" dxfId="18" priority="10" stopIfTrue="1" operator="between">
      <formula>1</formula>
      <formula>3</formula>
    </cfRule>
  </conditionalFormatting>
  <conditionalFormatting sqref="S4:S89 W4:W89">
    <cfRule type="cellIs" dxfId="17" priority="9" stopIfTrue="1" operator="between">
      <formula>1</formula>
      <formula>2</formula>
    </cfRule>
  </conditionalFormatting>
  <conditionalFormatting sqref="S92:S106 W92:W106">
    <cfRule type="cellIs" dxfId="16" priority="4" stopIfTrue="1" operator="between">
      <formula>1</formula>
      <formula>2</formula>
    </cfRule>
  </conditionalFormatting>
  <conditionalFormatting sqref="T4:U30 P4:R89 X4:X89 P92:R106 T92:U106 X92:X106">
    <cfRule type="cellIs" dxfId="15" priority="5" stopIfTrue="1" operator="between">
      <formula>1</formula>
      <formula>3</formula>
    </cfRule>
  </conditionalFormatting>
  <conditionalFormatting sqref="T31:V31 T32:U89 N111:O121">
    <cfRule type="cellIs" dxfId="14" priority="11" stopIfTrue="1" operator="between">
      <formula>1</formula>
      <formula>3</formula>
    </cfRule>
  </conditionalFormatting>
  <conditionalFormatting sqref="V4:V30 V32:V89">
    <cfRule type="cellIs" dxfId="13" priority="8" operator="between">
      <formula>3</formula>
      <formula>4.9</formula>
    </cfRule>
  </conditionalFormatting>
  <conditionalFormatting sqref="V92:V106">
    <cfRule type="cellIs" dxfId="12" priority="3" operator="between">
      <formula>3</formula>
      <formula>4.9</formula>
    </cfRule>
  </conditionalFormatting>
  <conditionalFormatting sqref="Y4:Y88">
    <cfRule type="top10" dxfId="11" priority="14" percent="1" bottom="1" rank="10"/>
  </conditionalFormatting>
  <conditionalFormatting sqref="Y89:Y106">
    <cfRule type="top10" dxfId="10" priority="6" percent="1" bottom="1" rank="10"/>
  </conditionalFormatting>
  <conditionalFormatting sqref="Y107">
    <cfRule type="top10" dxfId="9" priority="1" percent="1" bottom="1" rank="10"/>
  </conditionalFormatting>
  <conditionalFormatting sqref="AA4:AA89">
    <cfRule type="top10" dxfId="8" priority="15" percent="1" bottom="1" rank="10"/>
  </conditionalFormatting>
  <conditionalFormatting sqref="AA90:AA91">
    <cfRule type="top10" dxfId="7" priority="13" percent="1" bottom="1" rank="10"/>
  </conditionalFormatting>
  <conditionalFormatting sqref="AA92:AA106">
    <cfRule type="top10" dxfId="6" priority="7" percent="1" bottom="1" rank="10"/>
  </conditionalFormatting>
  <conditionalFormatting sqref="AA107">
    <cfRule type="top10" dxfId="5" priority="2" percent="1" bottom="1" rank="10"/>
  </conditionalFormatting>
  <printOptions horizontalCentered="1" verticalCentered="1"/>
  <pageMargins left="0" right="0" top="0.25" bottom="0.25" header="0.3" footer="0.3"/>
  <pageSetup scale="93" orientation="landscape" verticalDpi="300" r:id="rId1"/>
  <headerFooter>
    <oddHeader>&amp;L     &amp;D&amp;C&amp;14MLCC THURSDAY MEN'S LEAGUE 
RESULTS and STANDINGS</oddHeader>
  </headerFooter>
  <rowBreaks count="4" manualBreakCount="4">
    <brk id="32" max="11" man="1"/>
    <brk id="63" max="11" man="1"/>
    <brk id="79" max="11" man="1"/>
    <brk id="110"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3147-D0F4-436E-AE6E-D3F331815518}">
  <dimension ref="A1:BC797"/>
  <sheetViews>
    <sheetView workbookViewId="0">
      <selection activeCell="F27" sqref="F27"/>
    </sheetView>
  </sheetViews>
  <sheetFormatPr defaultRowHeight="15" x14ac:dyDescent="0.25"/>
  <cols>
    <col min="1" max="1" width="21.140625" style="10" customWidth="1"/>
    <col min="2" max="2" width="10.140625" style="89" customWidth="1"/>
    <col min="3" max="3" width="9.7109375" style="102" customWidth="1"/>
    <col min="4" max="4" width="13.140625" style="102" customWidth="1"/>
    <col min="5" max="5" width="14.85546875" style="145" customWidth="1"/>
    <col min="6" max="6" width="15.28515625" style="145" customWidth="1"/>
    <col min="7" max="7" width="10.28515625" style="10" customWidth="1"/>
    <col min="8" max="9" width="10.85546875" style="10" customWidth="1"/>
    <col min="10" max="10" width="9" style="145" customWidth="1"/>
    <col min="11" max="11" width="9.85546875" style="145" customWidth="1"/>
    <col min="12" max="12" width="8.85546875" style="145" customWidth="1"/>
    <col min="13" max="13" width="7.5703125" style="144" customWidth="1"/>
    <col min="14" max="14" width="11.42578125" style="104" customWidth="1"/>
    <col min="15" max="15" width="24.140625" style="104" customWidth="1"/>
    <col min="16" max="16" width="9.140625" style="10"/>
    <col min="17" max="17" width="18.140625" style="10" customWidth="1"/>
    <col min="18" max="20" width="9.140625" style="10"/>
    <col min="21" max="21" width="9.28515625" style="10" customWidth="1"/>
    <col min="22" max="16384" width="9.140625" style="10"/>
  </cols>
  <sheetData>
    <row r="1" spans="1:55" ht="22.5" customHeight="1" x14ac:dyDescent="0.25">
      <c r="E1" s="105" t="s">
        <v>183</v>
      </c>
      <c r="F1" s="106">
        <v>35.4</v>
      </c>
      <c r="G1" s="150" t="s">
        <v>184</v>
      </c>
      <c r="H1" s="150"/>
      <c r="I1" s="150"/>
      <c r="J1" s="107" t="s">
        <v>185</v>
      </c>
      <c r="K1" s="108"/>
      <c r="L1" s="108"/>
      <c r="M1" s="109"/>
      <c r="N1" s="110"/>
      <c r="O1" s="110"/>
      <c r="P1" s="110"/>
      <c r="Q1" s="110"/>
      <c r="R1" s="110"/>
      <c r="S1" s="110"/>
    </row>
    <row r="2" spans="1:55" ht="41.25" customHeight="1" x14ac:dyDescent="0.25">
      <c r="A2" s="111" t="s">
        <v>186</v>
      </c>
      <c r="B2" s="112" t="s">
        <v>187</v>
      </c>
      <c r="C2" s="113" t="s">
        <v>188</v>
      </c>
      <c r="D2" s="114" t="s">
        <v>189</v>
      </c>
      <c r="E2" s="115" t="s">
        <v>190</v>
      </c>
      <c r="F2" s="115" t="s">
        <v>190</v>
      </c>
      <c r="G2" s="116" t="s">
        <v>191</v>
      </c>
      <c r="H2" s="116" t="s">
        <v>192</v>
      </c>
      <c r="I2" s="116" t="s">
        <v>193</v>
      </c>
      <c r="J2" s="117" t="s">
        <v>194</v>
      </c>
      <c r="K2" s="117" t="s">
        <v>195</v>
      </c>
      <c r="L2" s="117" t="s">
        <v>196</v>
      </c>
      <c r="M2" s="117" t="s">
        <v>197</v>
      </c>
      <c r="N2" s="118" t="s">
        <v>198</v>
      </c>
      <c r="O2" s="119" t="s">
        <v>199</v>
      </c>
      <c r="P2" s="103"/>
      <c r="Q2" s="103"/>
      <c r="R2" s="103"/>
      <c r="S2" s="103"/>
      <c r="T2" s="103"/>
      <c r="U2" s="103"/>
    </row>
    <row r="3" spans="1:55" ht="15.75" x14ac:dyDescent="0.25">
      <c r="A3" s="31" t="s">
        <v>32</v>
      </c>
      <c r="B3" s="121" t="str">
        <f>INDEX('[1]2025 Sign Ups'!$C$2:$C$103,MATCH(A3,'[1]2025 Sign Ups'!$B$2:$B$103,0))</f>
        <v>Y</v>
      </c>
      <c r="C3" s="121">
        <f>VLOOKUP($A3,'[1]2025 Sign Ups'!$B$2:$F$127,4,FALSE)</f>
        <v>8</v>
      </c>
      <c r="D3" s="121" t="str">
        <f>VLOOKUP($A3,'[1]2025 Sign Ups'!$B$2:$G$127,5,FALSE)</f>
        <v>R</v>
      </c>
      <c r="E3" s="122">
        <f>J3+35.4</f>
        <v>52.2</v>
      </c>
      <c r="F3" s="122">
        <f t="shared" ref="F3:F34" si="0">E3</f>
        <v>52.2</v>
      </c>
      <c r="G3" s="123" t="s">
        <v>228</v>
      </c>
      <c r="H3" s="123">
        <v>53</v>
      </c>
      <c r="I3" s="123">
        <v>51</v>
      </c>
      <c r="J3" s="122">
        <f>VLOOKUP($A3,'[1]2025 Sign Ups'!$B$2:$K$104,3,FALSE)</f>
        <v>16.800000000000004</v>
      </c>
      <c r="K3" s="131">
        <f>_xlfn.IFS(COUNTIF($G3:G3, "&gt;1")&gt;6,AVERAGE(SMALL(($G3:G3),{1,2,3,4,5}))-$F$1,COUNTIF($G3:G3, "&gt;1")&gt;5,AVERAGE(SMALL(($G3:G3),{1,2,3,4}))-$F$1,COUNTIF($G3:G3, "&gt;1")&gt;3,AVERAGE(SMALL(($F3:G3),{1,2,3,4}))-$F$1,COUNTIF($G3:G3, "&gt;1")&gt;1,AVERAGE(SMALL(($E3:G3),{1,2,3,4}))-$F$1,COUNTIF($G3:G3, "&gt;0")=1,AVERAGE(SMALL(($E3:G3),{1,2,3}))-$F$1,COUNTIF($G3:G3, "=0")=0,AVERAGE(SMALL(($E3:G3),{1,2}))-$F$1)</f>
        <v>16.800000000000004</v>
      </c>
      <c r="L3" s="131">
        <f>_xlfn.IFS(COUNTIF($G3:H3, "&gt;1")&gt;6,AVERAGE(SMALL(($G3:H3),{1,2,3,4,5}))-$F$1,COUNTIF($G3:H3, "&gt;1")&gt;5,AVERAGE(SMALL(($G3:H3),{1,2,3,4}))-$F$1,COUNTIF($G3:H3, "&gt;1")&gt;3,AVERAGE(SMALL(($F3:H3),{1,2,3,4}))-$F$1,COUNTIF($G3:H3, "&gt;1")&gt;1,AVERAGE(SMALL(($E3:H3),{1,2,3,4}))-$F$1,COUNTIF($G3:H3, "&gt;0")=1,AVERAGE(SMALL(($E3:H3),{1,2,3}))-$F$1,COUNTIF($G3:H3, "=0")=0,AVERAGE(SMALL(($E3:H3),{1,2}))-$F$1)</f>
        <v>17.06666666666667</v>
      </c>
      <c r="M3" s="131">
        <f>_xlfn.IFS(COUNTIF($G3:I3, "&gt;1")&gt;6,AVERAGE(SMALL(($G3:I3),{1,2,3,4,5}))-$F$1,COUNTIF($G3:I3, "&gt;1")&gt;5,AVERAGE(SMALL(($G3:I3),{1,2,3,4}))-$F$1,COUNTIF($G3:I3, "&gt;1")&gt;3,AVERAGE(SMALL(($F3:I3),{1,2,3,4}))-$F$1,COUNTIF($G3:I3, "&gt;1")&gt;1,AVERAGE(SMALL(($E3:I3),{1,2,3,4}))-$F$1,COUNTIF($G3:I3, "&gt;0")=1,AVERAGE(SMALL(($E3:I3),{1,2,3}))-$F$1,COUNTIF($G3:I3, "=0")=0,AVERAGE(SMALL(($E3:I3),{1,2}))-$F$1)</f>
        <v>16.700000000000003</v>
      </c>
      <c r="N3" s="125">
        <f t="shared" ref="N3:N34" si="1">COUNT(G3:I3)</f>
        <v>2</v>
      </c>
      <c r="O3" s="126">
        <v>2</v>
      </c>
    </row>
    <row r="4" spans="1:55" ht="15.75" x14ac:dyDescent="0.25">
      <c r="A4" s="31" t="s">
        <v>35</v>
      </c>
      <c r="B4" s="121" t="str">
        <f>INDEX('[1]2025 Sign Ups'!$C$2:$C$103,MATCH(A4,'[1]2025 Sign Ups'!$B$2:$B$103,0))</f>
        <v>Y</v>
      </c>
      <c r="C4" s="121">
        <f>VLOOKUP($A4,'[1]2025 Sign Ups'!$B$2:$F$127,4,FALSE)</f>
        <v>5</v>
      </c>
      <c r="D4" s="121" t="str">
        <f>VLOOKUP($A4,'[1]2025 Sign Ups'!$B$2:$G$127,5,FALSE)</f>
        <v>R</v>
      </c>
      <c r="E4" s="122">
        <f>J4+35.4</f>
        <v>43.166666666666664</v>
      </c>
      <c r="F4" s="122">
        <f t="shared" si="0"/>
        <v>43.166666666666664</v>
      </c>
      <c r="G4" s="123">
        <v>42</v>
      </c>
      <c r="H4" s="123">
        <v>49</v>
      </c>
      <c r="I4" s="123">
        <v>51</v>
      </c>
      <c r="J4" s="135">
        <f>VLOOKUP($A4,'[1]2025 Sign Ups'!$B$2:$K$104,3,FALSE)</f>
        <v>7.7666666666666657</v>
      </c>
      <c r="K4" s="131">
        <f>_xlfn.IFS(COUNTIF($G4:G4, "&gt;6")&gt;6,AVERAGE(SMALL(($G4:G4),{1,2,3,4,5}))-$F$1,COUNTIF($G4:G4, "&gt;5")&gt;3,AVERAGE(SMALL(($G4:G4),{1,2,3,4}))-$F$1,COUNTIF($G4:G4, "&gt;3")&gt;3,AVERAGE(SMALL(($F4:G4),{1,2,3,4}))-$F$1,COUNTIF($G4:G4, "&gt;1")&gt;1,AVERAGE(SMALL(($E4:G4),{1,2,3,4}))-$F$1,COUNTIF($G4:G4, "&gt;0")=1,AVERAGE(SMALL(($E4:G4),{1,2,3}))-$F$1,COUNTIF($G4:G4, "=0")=0,AVERAGE(SMALL(($E4:G4),{1,2}))-$F$1)</f>
        <v>7.3777777777777729</v>
      </c>
      <c r="L4" s="131">
        <f>_xlfn.IFS(COUNTIF($G4:H4, "&gt;1")&gt;6,AVERAGE(SMALL(($G4:H4),{1,2,3,4,5}))-$F$1,COUNTIF($G4:H4, "&gt;1")&gt;5,AVERAGE(SMALL(($G4:H4),{1,2,3,4}))-$F$1,COUNTIF($G4:H4, "&gt;1")&gt;3,AVERAGE(SMALL(($F4:H4),{1,2,3,4}))-$F$1,COUNTIF($G4:H4, "&gt;1")&gt;1,AVERAGE(SMALL(($E4:H4),{1,2,3,4}))-$F$1,COUNTIF($G4:H4, "&gt;0")=1,AVERAGE(SMALL(($E4:H4),{1,2,3}))-$F$1,COUNTIF($G4:H4, "=0")=0,AVERAGE(SMALL(($E4:H4),{1,2}))-$F$1)</f>
        <v>8.93333333333333</v>
      </c>
      <c r="M4" s="131">
        <f>_xlfn.IFS(COUNTIF($G4:I4, "&gt;1")&gt;6,AVERAGE(SMALL(($G4:I4),{1,2,3,4,5}))-$F$1,COUNTIF($G4:I4, "&gt;1")&gt;5,AVERAGE(SMALL(($G4:I4),{1,2,3,4}))-$F$1,COUNTIF($G4:I4, "&gt;1")&gt;3,AVERAGE(SMALL(($F4:I4),{1,2,3,4}))-$F$1,COUNTIF($G4:I4, "&gt;1")&gt;1,AVERAGE(SMALL(($E4:I4),{1,2,3,4}))-$F$1,COUNTIF($G4:I4, "&gt;0")=1,AVERAGE(SMALL(($E4:I4),{1,2,3}))-$F$1,COUNTIF($G4:I4, "=0")=0,AVERAGE(SMALL(($E4:I4),{1,2}))-$F$1)</f>
        <v>8.93333333333333</v>
      </c>
      <c r="N4" s="125">
        <f t="shared" si="1"/>
        <v>3</v>
      </c>
      <c r="O4" s="126">
        <v>2</v>
      </c>
      <c r="Q4" s="10" t="s">
        <v>201</v>
      </c>
    </row>
    <row r="5" spans="1:55" ht="15.75" x14ac:dyDescent="0.25">
      <c r="A5" s="40" t="s">
        <v>34</v>
      </c>
      <c r="B5" s="121" t="str">
        <f>INDEX('[1]2025 Sign Ups'!$C$2:$C$103,MATCH(A5,'[1]2025 Sign Ups'!$B$2:$B$103,0))</f>
        <v>Y</v>
      </c>
      <c r="C5" s="121">
        <f>VLOOKUP($A5,'[1]2025 Sign Ups'!$B$2:$F$127,4,FALSE)</f>
        <v>3</v>
      </c>
      <c r="D5" s="121" t="str">
        <f>VLOOKUP($A5,'[1]2025 Sign Ups'!$B$2:$G$127,5,FALSE)</f>
        <v>R</v>
      </c>
      <c r="E5" s="122">
        <f>J5+35.4</f>
        <v>49</v>
      </c>
      <c r="F5" s="122">
        <f t="shared" si="0"/>
        <v>49</v>
      </c>
      <c r="G5" s="123" t="s">
        <v>228</v>
      </c>
      <c r="H5" s="123">
        <v>56</v>
      </c>
      <c r="I5" s="123">
        <v>46</v>
      </c>
      <c r="J5" s="122">
        <f>VLOOKUP($A5,'[1]2025 Sign Ups'!$B$2:$K$104,3,FALSE)</f>
        <v>13.600000000000001</v>
      </c>
      <c r="K5" s="131">
        <f>_xlfn.IFS(COUNTIF($G5:G5, "&gt;1")&gt;6,AVERAGE(SMALL(($G5:G5),{1,2,3,4,5}))-$F$1,COUNTIF($G5:G5, "&gt;1")&gt;5,AVERAGE(SMALL(($G5:G5),{1,2,3,4}))-$F$1,COUNTIF($G5:G5, "&gt;1")&gt;3,AVERAGE(SMALL(($F5:G5),{1,2,3,4}))-$F$1,COUNTIF($G5:G5, "&gt;1")&gt;1,AVERAGE(SMALL(($E5:G5),{1,2,3,4}))-$F$1,COUNTIF($G5:G5, "&gt;0")=1,AVERAGE(SMALL(($E5:G5),{1,2,3}))-$F$1,COUNTIF($G5:G5, "=0")=0,AVERAGE(SMALL(($E5:G5),{1,2}))-$F$1)</f>
        <v>13.600000000000001</v>
      </c>
      <c r="L5" s="131">
        <f>_xlfn.IFS(COUNTIF($G5:H5, "&gt;1")&gt;6,AVERAGE(SMALL(($G5:H5),{1,2,3,4,5}))-$F$1,COUNTIF($G5:H5, "&gt;1")&gt;5,AVERAGE(SMALL(($G5:H5),{1,2,3,4}))-$F$1,COUNTIF($G5:H5, "&gt;1")&gt;3,AVERAGE(SMALL(($F5:H5),{1,2,3,4}))-$F$1,COUNTIF($G5:H5, "&gt;1")&gt;1,AVERAGE(SMALL(($E5:H5),{1,2,3,4}))-$F$1,COUNTIF($G5:H5, "&gt;0")=1,AVERAGE(SMALL(($E5:H5),{1,2,3}))-$F$1,COUNTIF($G5:H5, "=0")=0,AVERAGE(SMALL(($E5:H5),{1,2}))-$F$1)</f>
        <v>15.933333333333337</v>
      </c>
      <c r="M5" s="131">
        <f>_xlfn.IFS(COUNTIF($G5:I5, "&gt;1")&gt;6,AVERAGE(SMALL(($G5:I5),{1,2,3,4,5}))-$F$1,COUNTIF($G5:I5, "&gt;1")&gt;5,AVERAGE(SMALL(($G5:I5),{1,2,3,4}))-$F$1,COUNTIF($G5:I5, "&gt;1")&gt;3,AVERAGE(SMALL(($F5:I5),{1,2,3,4}))-$F$1,COUNTIF($G5:I5, "&gt;1")&gt;1,AVERAGE(SMALL(($E5:I5),{1,2,3,4}))-$F$1,COUNTIF($G5:I5, "&gt;0")=1,AVERAGE(SMALL(($E5:I5),{1,2,3}))-$F$1,COUNTIF($G5:I5, "=0")=0,AVERAGE(SMALL(($E5:I5),{1,2}))-$F$1)</f>
        <v>14.600000000000001</v>
      </c>
      <c r="N5" s="125">
        <f t="shared" si="1"/>
        <v>2</v>
      </c>
      <c r="O5" s="126">
        <v>2</v>
      </c>
      <c r="Q5" s="10" t="s">
        <v>202</v>
      </c>
    </row>
    <row r="6" spans="1:55" ht="17.25" customHeight="1" x14ac:dyDescent="0.25">
      <c r="A6" s="40" t="s">
        <v>40</v>
      </c>
      <c r="B6" s="121" t="str">
        <f>INDEX('[1]2025 Sign Ups'!$C$2:$C$103,MATCH(A6,'[1]2025 Sign Ups'!$B$2:$B$103,0))</f>
        <v>Y</v>
      </c>
      <c r="C6" s="121">
        <f>VLOOKUP($A6,'[1]2025 Sign Ups'!$B$2:$F$127,4,FALSE)</f>
        <v>5</v>
      </c>
      <c r="D6" s="121" t="str">
        <f>VLOOKUP($A6,'[1]2025 Sign Ups'!$B$2:$G$127,5,FALSE)</f>
        <v>R</v>
      </c>
      <c r="E6" s="122">
        <f>J6+35.4</f>
        <v>50.666666666666664</v>
      </c>
      <c r="F6" s="122">
        <f t="shared" si="0"/>
        <v>50.666666666666664</v>
      </c>
      <c r="G6" s="123" t="s">
        <v>228</v>
      </c>
      <c r="H6" s="123">
        <v>55</v>
      </c>
      <c r="I6" s="123" t="s">
        <v>228</v>
      </c>
      <c r="J6" s="135">
        <f>VLOOKUP($A6,'[1]2025 Sign Ups'!$B$2:$K$104,3,FALSE)</f>
        <v>15.266666666666666</v>
      </c>
      <c r="K6" s="131">
        <f>_xlfn.IFS(COUNTIF($G6:G6, "&gt;1")&gt;6,AVERAGE(SMALL(($G6:G6),{1,2,3,4,5}))-$F$1,COUNTIF($G6:G6, "&gt;1")&gt;5,AVERAGE(SMALL(($G6:G6),{1,2,3,4}))-$F$1,COUNTIF($G6:G6, "&gt;1")&gt;3,AVERAGE(SMALL(($F6:G6),{1,2,3,4}))-$F$1,COUNTIF($G6:G6, "&gt;1")&gt;1,AVERAGE(SMALL(($E6:G6),{1,2,3,4}))-$F$1,COUNTIF($G6:G6, "&gt;0")=1,AVERAGE(SMALL(($E6:G6),{1,2,3}))-$F$1,COUNTIF($G6:G6, "=0")=0,AVERAGE(SMALL(($E6:G6),{1,2}))-$F$1)</f>
        <v>15.266666666666666</v>
      </c>
      <c r="L6" s="131">
        <f>_xlfn.IFS(COUNTIF($G6:H6, "&gt;1")&gt;6,AVERAGE(SMALL(($G6:H6),{1,2,3,4,5}))-$F$1,COUNTIF($G6:H6, "&gt;1")&gt;5,AVERAGE(SMALL(($G6:H6),{1,2,3,4}))-$F$1,COUNTIF($G6:H6, "&gt;1")&gt;3,AVERAGE(SMALL(($F6:H6),{1,2,3,4}))-$F$1,COUNTIF($G6:H6, "&gt;1")&gt;1,AVERAGE(SMALL(($E6:H6),{1,2,3,4}))-$F$1,COUNTIF($G6:H6, "&gt;0")=1,AVERAGE(SMALL(($E6:H6),{1,2,3}))-$F$1,COUNTIF($G6:H6, "=0")=0,AVERAGE(SMALL(($E6:H6),{1,2}))-$F$1)</f>
        <v>16.711111111111109</v>
      </c>
      <c r="M6" s="131">
        <f>_xlfn.IFS(COUNTIF($G6:I6, "&gt;1")&gt;6,AVERAGE(SMALL(($G6:I6),{1,2,3,4,5}))-$F$1,COUNTIF($G6:I6, "&gt;1")&gt;5,AVERAGE(SMALL(($G6:I6),{1,2,3,4}))-$F$1,COUNTIF($G6:I6, "&gt;1")&gt;3,AVERAGE(SMALL(($F6:I6),{1,2,3,4}))-$F$1,COUNTIF($G6:I6, "&gt;1")&gt;1,AVERAGE(SMALL(($E6:I6),{1,2,3,4}))-$F$1,COUNTIF($G6:I6, "&gt;0")=1,AVERAGE(SMALL(($E6:I6),{1,2,3}))-$F$1,COUNTIF($G6:I6, "=0")=0,AVERAGE(SMALL(($E6:I6),{1,2}))-$F$1)</f>
        <v>16.711111111111109</v>
      </c>
      <c r="N6" s="125">
        <f t="shared" si="1"/>
        <v>1</v>
      </c>
      <c r="O6" s="126">
        <v>2</v>
      </c>
      <c r="P6" s="136"/>
      <c r="Q6" s="56" t="s">
        <v>203</v>
      </c>
      <c r="R6" s="56"/>
      <c r="S6" s="128"/>
      <c r="V6" s="128"/>
    </row>
    <row r="7" spans="1:55" s="130" customFormat="1" ht="18" x14ac:dyDescent="0.25">
      <c r="A7" s="40" t="s">
        <v>43</v>
      </c>
      <c r="B7" s="120" t="s">
        <v>200</v>
      </c>
      <c r="C7" s="121">
        <f>VLOOKUP($A7,'[1]2025 Sign Ups'!$B$2:$F$127,4,FALSE)</f>
        <v>8</v>
      </c>
      <c r="D7" s="121" t="str">
        <f>VLOOKUP($A7,'[1]2025 Sign Ups'!$B$2:$G$127,5,FALSE)</f>
        <v>R</v>
      </c>
      <c r="E7" s="122">
        <f>AVERAGE(G7:H7)</f>
        <v>39.5</v>
      </c>
      <c r="F7" s="122">
        <f t="shared" si="0"/>
        <v>39.5</v>
      </c>
      <c r="G7" s="123">
        <v>39</v>
      </c>
      <c r="H7" s="123">
        <v>40</v>
      </c>
      <c r="I7" s="123">
        <v>36</v>
      </c>
      <c r="J7" s="122">
        <f>(G7-$F$1)*0.6</f>
        <v>2.1600000000000006</v>
      </c>
      <c r="K7" s="122">
        <f>(H7-$F$1)*0.6</f>
        <v>2.7600000000000007</v>
      </c>
      <c r="L7" s="131">
        <f>_xlfn.IFS(COUNTIF($G7:H7, "&gt;1")&gt;6,AVERAGE(SMALL(($G7:H7),{1,2,3,4,5}))-$F$1,COUNTIF($G7:H7, "&gt;1")&gt;5,AVERAGE(SMALL(($G7:H7),{1,2,3,4}))-$F$1,COUNTIF($G7:H7, "&gt;1")&gt;3,AVERAGE(SMALL(($F7:H7),{1,2,3,4}))-$F$1,COUNTIF($G7:H7, "&gt;1")&gt;1,AVERAGE(SMALL(($E7:H7),{1,2,3,4}))-$F$1,COUNTIF($G7:H7, "&gt;0")=1,AVERAGE(SMALL(($E7:H7),{1,2,3}))-$F$1,COUNTIF($G7:H7, "=0")=0,AVERAGE(SMALL(($E7:H7),{1,2}))-$F$1)</f>
        <v>4.1000000000000014</v>
      </c>
      <c r="M7" s="131">
        <f>_xlfn.IFS(COUNTIF($G7:I7, "&gt;1")&gt;6,AVERAGE(SMALL(($G7:I7),{1,2,3,4,5}))-$F$1,COUNTIF($G7:I7, "&gt;1")&gt;5,AVERAGE(SMALL(($G7:I7),{1,2,3,4}))-$F$1,COUNTIF($G7:I7, "&gt;1")&gt;3,AVERAGE(SMALL(($F7:I7),{1,2,3,4}))-$F$1,COUNTIF($G7:I7, "&gt;1")&gt;1,AVERAGE(SMALL(($E7:I7),{1,2,3,4}))-$F$1,COUNTIF($G7:I7, "&gt;0")=1,AVERAGE(SMALL(($E7:I7),{1,2,3}))-$F$1,COUNTIF($G7:I7, "=0")=0,AVERAGE(SMALL(($E7:I7),{1,2}))-$F$1)</f>
        <v>3.1000000000000014</v>
      </c>
      <c r="N7" s="125">
        <f t="shared" si="1"/>
        <v>3</v>
      </c>
      <c r="O7" s="126">
        <v>0</v>
      </c>
      <c r="P7" s="10"/>
      <c r="Q7" s="56" t="s">
        <v>204</v>
      </c>
      <c r="R7" s="129">
        <v>0.6</v>
      </c>
      <c r="S7" s="128"/>
      <c r="T7" s="10"/>
      <c r="U7" s="10"/>
      <c r="V7" s="128"/>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row>
    <row r="8" spans="1:55" ht="18.75" customHeight="1" x14ac:dyDescent="0.25">
      <c r="A8" s="31" t="s">
        <v>46</v>
      </c>
      <c r="B8" s="121" t="str">
        <f>INDEX('[1]2025 Sign Ups'!$C$2:$C$103,MATCH(A8,'[1]2025 Sign Ups'!$B$2:$B$103,0))</f>
        <v>Y</v>
      </c>
      <c r="C8" s="121">
        <f>VLOOKUP($A8,'[1]2025 Sign Ups'!$B$2:$F$127,4,FALSE)</f>
        <v>10</v>
      </c>
      <c r="D8" s="121" t="str">
        <f>VLOOKUP($A8,'[1]2025 Sign Ups'!$B$2:$G$127,5,FALSE)</f>
        <v>R</v>
      </c>
      <c r="E8" s="122">
        <f>J8+35.4</f>
        <v>41.666666666666664</v>
      </c>
      <c r="F8" s="122">
        <f t="shared" si="0"/>
        <v>41.666666666666664</v>
      </c>
      <c r="G8" s="123">
        <v>43</v>
      </c>
      <c r="H8" s="123">
        <v>48</v>
      </c>
      <c r="I8" s="123">
        <v>43</v>
      </c>
      <c r="J8" s="135">
        <f>VLOOKUP($A8,'[1]2025 Sign Ups'!$B$2:$K$104,3,FALSE)</f>
        <v>6.2666666666666657</v>
      </c>
      <c r="K8" s="131">
        <f>_xlfn.IFS(COUNTIF($G8:G8, "&gt;6")&gt;6,AVERAGE(SMALL(($G8:G8),{1,2,3,4,5}))-$F$1,COUNTIF($G8:G8, "&gt;5")&gt;3,AVERAGE(SMALL(($G8:G8),{1,2,3,4}))-$F$1,COUNTIF($G8:G8, "&gt;3")&gt;3,AVERAGE(SMALL(($F8:G8),{1,2,3,4}))-$F$1,COUNTIF($G8:G8, "&gt;1")&gt;1,AVERAGE(SMALL(($E8:G8),{1,2,3,4}))-$F$1,COUNTIF($G8:G8, "&gt;0")=1,AVERAGE(SMALL(($E8:G8),{1,2,3}))-$F$1,COUNTIF($G8:G8, "=0")=0,AVERAGE(SMALL(($E8:G8),{1,2}))-$F$1)</f>
        <v>6.7111111111111086</v>
      </c>
      <c r="L8" s="131">
        <f>_xlfn.IFS(COUNTIF($G8:H8, "&gt;1")&gt;6,AVERAGE(SMALL(($G8:H8),{1,2,3,4,5}))-$F$1,COUNTIF($G8:H8, "&gt;1")&gt;5,AVERAGE(SMALL(($G8:H8),{1,2,3,4}))-$F$1,COUNTIF($G8:H8, "&gt;1")&gt;3,AVERAGE(SMALL(($F8:H8),{1,2,3,4}))-$F$1,COUNTIF($G8:H8, "&gt;1")&gt;1,AVERAGE(SMALL(($E8:H8),{1,2,3,4}))-$F$1,COUNTIF($G8:H8, "&gt;0")=1,AVERAGE(SMALL(($E8:H8),{1,2,3}))-$F$1,COUNTIF($G8:H8, "=0")=0,AVERAGE(SMALL(($E8:H8),{1,2}))-$F$1)</f>
        <v>8.18333333333333</v>
      </c>
      <c r="M8" s="131">
        <f>_xlfn.IFS(COUNTIF($G8:I8, "&gt;1")&gt;6,AVERAGE(SMALL(($G8:I8),{1,2,3,4,5}))-$F$1,COUNTIF($G8:I8, "&gt;1")&gt;5,AVERAGE(SMALL(($G8:I8),{1,2,3,4}))-$F$1,COUNTIF($G8:I8, "&gt;1")&gt;3,AVERAGE(SMALL(($F8:I8),{1,2,3,4}))-$F$1,COUNTIF($G8:I8, "&gt;1")&gt;1,AVERAGE(SMALL(($E8:I8),{1,2,3,4}))-$F$1,COUNTIF($G8:I8, "&gt;0")=1,AVERAGE(SMALL(($E8:I8),{1,2,3}))-$F$1,COUNTIF($G8:I8, "=0")=0,AVERAGE(SMALL(($E8:I8),{1,2}))-$F$1)</f>
        <v>6.93333333333333</v>
      </c>
      <c r="N8" s="125">
        <f t="shared" si="1"/>
        <v>3</v>
      </c>
      <c r="O8" s="126">
        <v>2</v>
      </c>
      <c r="Q8" s="56" t="s">
        <v>205</v>
      </c>
      <c r="R8" s="129">
        <v>0.7</v>
      </c>
      <c r="S8" s="128"/>
    </row>
    <row r="9" spans="1:55" ht="18" x14ac:dyDescent="0.25">
      <c r="A9" s="31" t="s">
        <v>49</v>
      </c>
      <c r="B9" s="121" t="str">
        <f>INDEX('[1]2025 Sign Ups'!$C$2:$C$103,MATCH(A9,'[1]2025 Sign Ups'!$B$2:$B$103,0))</f>
        <v>Y</v>
      </c>
      <c r="C9" s="121">
        <f>VLOOKUP($A9,'[1]2025 Sign Ups'!$B$2:$F$127,4,FALSE)</f>
        <v>8</v>
      </c>
      <c r="D9" s="121" t="str">
        <f>VLOOKUP($A9,'[1]2025 Sign Ups'!$B$2:$G$127,5,FALSE)</f>
        <v>R</v>
      </c>
      <c r="E9" s="122">
        <f>J9+35.4</f>
        <v>44.4</v>
      </c>
      <c r="F9" s="122">
        <f t="shared" si="0"/>
        <v>44.4</v>
      </c>
      <c r="G9" s="122">
        <v>44</v>
      </c>
      <c r="H9" s="123" t="s">
        <v>228</v>
      </c>
      <c r="I9" s="122" t="s">
        <v>228</v>
      </c>
      <c r="J9" s="122">
        <f>VLOOKUP($A9,'[1]2025 Sign Ups'!$B$2:$K$104,3,FALSE)</f>
        <v>9</v>
      </c>
      <c r="K9" s="131">
        <f>_xlfn.IFS(COUNTIF($G9:G9, "&gt;1")&gt;6,AVERAGE(SMALL(($G9:G9),{1,2,3,4,5}))-$F$1,COUNTIF($G9:G9, "&gt;1")&gt;5,AVERAGE(SMALL(($G9:G9),{1,2,3,4}))-$F$1,COUNTIF($G9:G9, "&gt;1")&gt;3,AVERAGE(SMALL(($F9:G9),{1,2,3,4}))-$F$1,COUNTIF($G9:G9, "&gt;1")&gt;1,AVERAGE(SMALL(($E9:G9),{1,2,3,4}))-$F$1,COUNTIF($G9:G9, "&gt;0")=1,AVERAGE(SMALL(($E9:G9),{1,2,3}))-$F$1,COUNTIF($G9:G9, "=0")=0,AVERAGE(SMALL(($E9:G9),{1,2}))-$F$1)</f>
        <v>8.8666666666666742</v>
      </c>
      <c r="L9" s="131">
        <f>_xlfn.IFS(COUNTIF($G9:H9, "&gt;1")&gt;6,AVERAGE(SMALL(($G9:H9),{1,2,3,4,5}))-$F$1,COUNTIF($G9:H9, "&gt;1")&gt;5,AVERAGE(SMALL(($G9:H9),{1,2,3,4}))-$F$1,COUNTIF($G9:H9, "&gt;1")&gt;3,AVERAGE(SMALL(($F9:H9),{1,2,3,4}))-$F$1,COUNTIF($G9:H9, "&gt;1")&gt;1,AVERAGE(SMALL(($E9:H9),{1,2,3,4}))-$F$1,COUNTIF($G9:H9, "&gt;0")=1,AVERAGE(SMALL(($E9:H9),{1,2,3}))-$F$1,COUNTIF($G9:H9, "=0")=0,AVERAGE(SMALL(($E9:H9),{1,2}))-$F$1)</f>
        <v>8.8666666666666742</v>
      </c>
      <c r="M9" s="131">
        <f>_xlfn.IFS(COUNTIF($G9:I9, "&gt;1")&gt;6,AVERAGE(SMALL(($G9:I9),{1,2,3,4,5}))-$F$1,COUNTIF($G9:I9, "&gt;1")&gt;5,AVERAGE(SMALL(($G9:I9),{1,2,3,4}))-$F$1,COUNTIF($G9:I9, "&gt;1")&gt;3,AVERAGE(SMALL(($F9:I9),{1,2,3,4}))-$F$1,COUNTIF($G9:I9, "&gt;1")&gt;1,AVERAGE(SMALL(($E9:I9),{1,2,3,4}))-$F$1,COUNTIF($G9:I9, "&gt;0")=1,AVERAGE(SMALL(($E9:I9),{1,2,3}))-$F$1,COUNTIF($G9:I9, "=0")=0,AVERAGE(SMALL(($E9:I9),{1,2}))-$F$1)</f>
        <v>8.8666666666666742</v>
      </c>
      <c r="N9" s="125">
        <f t="shared" si="1"/>
        <v>1</v>
      </c>
      <c r="O9" s="126">
        <v>2</v>
      </c>
      <c r="Q9" s="56" t="s">
        <v>206</v>
      </c>
      <c r="R9" s="129">
        <v>0.8</v>
      </c>
      <c r="S9" s="128"/>
    </row>
    <row r="10" spans="1:55" ht="15.75" x14ac:dyDescent="0.25">
      <c r="A10" s="31" t="s">
        <v>55</v>
      </c>
      <c r="B10" s="121" t="str">
        <f>INDEX('[1]2025 Sign Ups'!$C$2:$C$103,MATCH(A10,'[1]2025 Sign Ups'!$B$2:$B$103,0))</f>
        <v>Y</v>
      </c>
      <c r="C10" s="121">
        <f>VLOOKUP($A10,'[1]2025 Sign Ups'!$B$2:$F$127,4,FALSE)</f>
        <v>5</v>
      </c>
      <c r="D10" s="121" t="str">
        <f>VLOOKUP($A10,'[1]2025 Sign Ups'!$B$2:$G$127,5,FALSE)</f>
        <v>R</v>
      </c>
      <c r="E10" s="122">
        <f>J10+35.4</f>
        <v>44.519999999999996</v>
      </c>
      <c r="F10" s="122">
        <f t="shared" si="0"/>
        <v>44.519999999999996</v>
      </c>
      <c r="G10" s="122" t="s">
        <v>228</v>
      </c>
      <c r="H10" s="123">
        <v>51</v>
      </c>
      <c r="I10" s="122">
        <v>44</v>
      </c>
      <c r="J10" s="122">
        <f>VLOOKUP($A10,'[1]2025 Sign Ups'!$B$2:$K$104,3,FALSE)</f>
        <v>9.1199999999999974</v>
      </c>
      <c r="K10" s="131">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L10" s="131">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M10" s="131">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N10" s="125">
        <f t="shared" si="1"/>
        <v>2</v>
      </c>
      <c r="O10" s="126">
        <v>2</v>
      </c>
      <c r="Q10" s="56" t="s">
        <v>207</v>
      </c>
      <c r="R10" s="129">
        <v>0.9</v>
      </c>
    </row>
    <row r="11" spans="1:55" ht="15.75" x14ac:dyDescent="0.25">
      <c r="A11" s="40" t="s">
        <v>58</v>
      </c>
      <c r="B11" s="120" t="s">
        <v>200</v>
      </c>
      <c r="C11" s="121">
        <f>VLOOKUP($A11,'[1]2025 Sign Ups'!$B$2:$F$127,4,FALSE)</f>
        <v>2</v>
      </c>
      <c r="D11" s="121" t="str">
        <f>VLOOKUP($A11,'[1]2025 Sign Ups'!$B$2:$G$127,5,FALSE)</f>
        <v>R</v>
      </c>
      <c r="E11" s="122">
        <f>AVERAGE(G11:H11)</f>
        <v>54</v>
      </c>
      <c r="F11" s="122">
        <f t="shared" si="0"/>
        <v>54</v>
      </c>
      <c r="G11" s="123">
        <v>53</v>
      </c>
      <c r="H11" s="123">
        <v>55</v>
      </c>
      <c r="I11" s="123">
        <v>57</v>
      </c>
      <c r="J11" s="122">
        <f>(G11-$F$1)*0.8</f>
        <v>14.080000000000002</v>
      </c>
      <c r="K11" s="122">
        <f>(H11-$F$1)*0.8</f>
        <v>15.680000000000001</v>
      </c>
      <c r="L11" s="131">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M11" s="131">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N11" s="125">
        <f t="shared" si="1"/>
        <v>3</v>
      </c>
      <c r="O11" s="126">
        <v>0</v>
      </c>
      <c r="Q11" s="132" t="s">
        <v>16</v>
      </c>
      <c r="X11" s="133"/>
      <c r="Y11" s="133"/>
    </row>
    <row r="12" spans="1:55" ht="15.75" x14ac:dyDescent="0.25">
      <c r="A12" s="31" t="s">
        <v>61</v>
      </c>
      <c r="B12" s="121" t="str">
        <f>INDEX('[1]2025 Sign Ups'!$C$2:$C$103,MATCH(A12,'[1]2025 Sign Ups'!$B$2:$B$103,0))</f>
        <v>Y</v>
      </c>
      <c r="C12" s="121">
        <f>VLOOKUP($A12,'[1]2025 Sign Ups'!$B$2:$F$127,4,FALSE)</f>
        <v>6</v>
      </c>
      <c r="D12" s="121" t="str">
        <f>VLOOKUP($A12,'[1]2025 Sign Ups'!$B$2:$G$127,5,FALSE)</f>
        <v>R</v>
      </c>
      <c r="E12" s="122">
        <f>J12+35.4</f>
        <v>41.833333333333336</v>
      </c>
      <c r="F12" s="122">
        <f t="shared" si="0"/>
        <v>41.833333333333336</v>
      </c>
      <c r="G12" s="123">
        <v>42</v>
      </c>
      <c r="H12" s="123">
        <v>45</v>
      </c>
      <c r="I12" s="123">
        <v>42</v>
      </c>
      <c r="J12" s="135">
        <f>VLOOKUP($A12,'[1]2025 Sign Ups'!$B$2:$K$104,3,FALSE)</f>
        <v>6.4333333333333371</v>
      </c>
      <c r="K12" s="131">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L12" s="131">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M12" s="131">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N12" s="125">
        <f t="shared" si="1"/>
        <v>3</v>
      </c>
      <c r="O12" s="126">
        <v>2</v>
      </c>
      <c r="Q12" s="133" t="s">
        <v>208</v>
      </c>
      <c r="R12" s="133"/>
      <c r="S12" s="133"/>
      <c r="T12" s="133"/>
      <c r="U12" s="133"/>
      <c r="V12" s="133"/>
      <c r="W12" s="133"/>
      <c r="X12" s="133"/>
    </row>
    <row r="13" spans="1:55" ht="15.75" x14ac:dyDescent="0.25">
      <c r="A13" s="31" t="s">
        <v>63</v>
      </c>
      <c r="B13" s="121" t="str">
        <f>INDEX('[1]2025 Sign Ups'!$C$2:$C$103,MATCH(A13,'[1]2025 Sign Ups'!$B$2:$B$103,0))</f>
        <v>Y</v>
      </c>
      <c r="C13" s="121">
        <f>VLOOKUP($A13,'[1]2025 Sign Ups'!$B$2:$F$127,4,FALSE)</f>
        <v>4</v>
      </c>
      <c r="D13" s="121" t="str">
        <f>VLOOKUP($A13,'[1]2025 Sign Ups'!$B$2:$G$127,5,FALSE)</f>
        <v>R</v>
      </c>
      <c r="E13" s="122">
        <f>J13+35.4</f>
        <v>40.833333333333336</v>
      </c>
      <c r="F13" s="122">
        <f t="shared" si="0"/>
        <v>40.833333333333336</v>
      </c>
      <c r="G13" s="123" t="s">
        <v>228</v>
      </c>
      <c r="H13" s="123" t="s">
        <v>228</v>
      </c>
      <c r="I13" s="123">
        <v>38</v>
      </c>
      <c r="J13" s="122">
        <f>VLOOKUP($A13,'[1]2025 Sign Ups'!$B$2:$K$104,3,FALSE)</f>
        <v>5.4333333333333371</v>
      </c>
      <c r="K13" s="131">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L13" s="131">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M13" s="131">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N13" s="125">
        <f t="shared" si="1"/>
        <v>1</v>
      </c>
      <c r="O13" s="126">
        <v>2</v>
      </c>
      <c r="Q13" s="133"/>
      <c r="R13" s="133"/>
      <c r="S13" s="133"/>
      <c r="T13" s="133"/>
      <c r="U13" s="133"/>
      <c r="V13" s="133"/>
      <c r="W13" s="133"/>
      <c r="X13" s="133"/>
    </row>
    <row r="14" spans="1:55" ht="15.75" x14ac:dyDescent="0.25">
      <c r="A14" s="31" t="s">
        <v>65</v>
      </c>
      <c r="B14" s="121" t="str">
        <f>INDEX('[1]2025 Sign Ups'!$C$2:$C$103,MATCH(A14,'[1]2025 Sign Ups'!$B$2:$B$103,0))</f>
        <v>Y</v>
      </c>
      <c r="C14" s="121">
        <f>VLOOKUP($A14,'[1]2025 Sign Ups'!$B$2:$F$127,4,FALSE)</f>
        <v>7</v>
      </c>
      <c r="D14" s="121" t="str">
        <f>VLOOKUP($A14,'[1]2025 Sign Ups'!$B$2:$G$127,5,FALSE)</f>
        <v>R</v>
      </c>
      <c r="E14" s="122">
        <f>J14+35.4</f>
        <v>45.833333333333336</v>
      </c>
      <c r="F14" s="122">
        <f t="shared" si="0"/>
        <v>45.833333333333336</v>
      </c>
      <c r="G14" s="123">
        <v>42</v>
      </c>
      <c r="H14" s="123">
        <v>49</v>
      </c>
      <c r="I14" s="123" t="s">
        <v>228</v>
      </c>
      <c r="J14" s="135">
        <f>VLOOKUP($A14,'[1]2025 Sign Ups'!$B$2:$K$104,3,FALSE)</f>
        <v>10.433333333333337</v>
      </c>
      <c r="K14" s="131">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L14" s="131">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M14" s="131">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N14" s="125">
        <f t="shared" si="1"/>
        <v>2</v>
      </c>
      <c r="O14" s="126">
        <v>2</v>
      </c>
      <c r="R14" s="133" t="s">
        <v>209</v>
      </c>
      <c r="S14" s="133"/>
      <c r="T14" s="133"/>
      <c r="U14" s="133"/>
      <c r="V14" s="134"/>
      <c r="W14" s="133"/>
      <c r="X14" s="133"/>
      <c r="Y14" s="133"/>
    </row>
    <row r="15" spans="1:55" ht="15.75" x14ac:dyDescent="0.25">
      <c r="A15" s="31" t="s">
        <v>66</v>
      </c>
      <c r="B15" s="121" t="str">
        <f>INDEX('[1]2025 Sign Ups'!$C$2:$C$103,MATCH(A15,'[1]2025 Sign Ups'!$B$2:$B$103,0))</f>
        <v>Y</v>
      </c>
      <c r="C15" s="121">
        <f>VLOOKUP($A15,'[1]2025 Sign Ups'!$B$2:$F$127,4,FALSE)</f>
        <v>7</v>
      </c>
      <c r="D15" s="121" t="str">
        <f>VLOOKUP($A15,'[1]2025 Sign Ups'!$B$2:$G$127,5,FALSE)</f>
        <v>R</v>
      </c>
      <c r="E15" s="122">
        <f>J15+35.4</f>
        <v>46.833333333333336</v>
      </c>
      <c r="F15" s="122">
        <f t="shared" si="0"/>
        <v>46.833333333333336</v>
      </c>
      <c r="G15" s="123">
        <v>51</v>
      </c>
      <c r="H15" s="123">
        <v>50</v>
      </c>
      <c r="I15" s="123" t="s">
        <v>228</v>
      </c>
      <c r="J15" s="135">
        <f>VLOOKUP($A15,'[1]2025 Sign Ups'!$B$2:$K$104,3,FALSE)</f>
        <v>11.433333333333337</v>
      </c>
      <c r="K15" s="131">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L15" s="131">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M15" s="131">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N15" s="125">
        <f t="shared" si="1"/>
        <v>2</v>
      </c>
      <c r="O15" s="126">
        <v>2</v>
      </c>
      <c r="Q15" s="133" t="s">
        <v>210</v>
      </c>
      <c r="R15" s="133"/>
      <c r="S15" s="133"/>
      <c r="T15" s="133"/>
      <c r="U15" s="133"/>
      <c r="V15" s="133"/>
      <c r="W15" s="133"/>
    </row>
    <row r="16" spans="1:55" s="130" customFormat="1" ht="15.75" x14ac:dyDescent="0.25">
      <c r="A16" s="31" t="s">
        <v>52</v>
      </c>
      <c r="B16" s="120" t="s">
        <v>200</v>
      </c>
      <c r="C16" s="121">
        <f>VLOOKUP($A16,'[1]2025 Sign Ups'!$B$2:$F$127,4,FALSE)</f>
        <v>9</v>
      </c>
      <c r="D16" s="121" t="str">
        <f>VLOOKUP($A16,'[1]2025 Sign Ups'!$B$2:$G$127,5,FALSE)</f>
        <v>R</v>
      </c>
      <c r="E16" s="122" t="str">
        <f>J16</f>
        <v>TBD</v>
      </c>
      <c r="F16" s="122" t="str">
        <f t="shared" si="0"/>
        <v>TBD</v>
      </c>
      <c r="G16" s="123"/>
      <c r="H16" s="123"/>
      <c r="I16" s="123">
        <v>47</v>
      </c>
      <c r="J16" s="122" t="s">
        <v>182</v>
      </c>
      <c r="K16" s="122" t="str">
        <f>J16</f>
        <v>TBD</v>
      </c>
      <c r="L16" s="122">
        <f>(I16-$F$1)*0.7</f>
        <v>8.120000000000001</v>
      </c>
      <c r="M16" s="122" t="s">
        <v>182</v>
      </c>
      <c r="N16" s="125">
        <f t="shared" si="1"/>
        <v>1</v>
      </c>
      <c r="O16" s="126">
        <v>1</v>
      </c>
      <c r="P16" s="10"/>
      <c r="Q16" s="10" t="s">
        <v>212</v>
      </c>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row>
    <row r="17" spans="1:55" ht="15.75" x14ac:dyDescent="0.25">
      <c r="A17" s="31" t="s">
        <v>69</v>
      </c>
      <c r="B17" s="121" t="str">
        <f>INDEX('[1]2025 Sign Ups'!$C$2:$C$103,MATCH(A17,'[1]2025 Sign Ups'!$B$2:$B$103,0))</f>
        <v>Y</v>
      </c>
      <c r="C17" s="121">
        <f>VLOOKUP($A17,'[1]2025 Sign Ups'!$B$2:$F$127,4,FALSE)</f>
        <v>7</v>
      </c>
      <c r="D17" s="121" t="str">
        <f>VLOOKUP($A17,'[1]2025 Sign Ups'!$B$2:$G$127,5,FALSE)</f>
        <v>R</v>
      </c>
      <c r="E17" s="122">
        <f t="shared" ref="E17:E23" si="2">J17+35.4</f>
        <v>43.2</v>
      </c>
      <c r="F17" s="122">
        <f t="shared" si="0"/>
        <v>43.2</v>
      </c>
      <c r="G17" s="123">
        <v>44</v>
      </c>
      <c r="H17" s="123">
        <v>43</v>
      </c>
      <c r="I17" s="123">
        <v>43</v>
      </c>
      <c r="J17" s="135">
        <f>VLOOKUP($A17,'[1]2025 Sign Ups'!$B$2:$K$104,3,FALSE)</f>
        <v>7.8000000000000043</v>
      </c>
      <c r="K17" s="131">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L17" s="131">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M17" s="131">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N17" s="125">
        <f t="shared" si="1"/>
        <v>3</v>
      </c>
      <c r="O17" s="126">
        <v>2</v>
      </c>
      <c r="Q17" s="133" t="s">
        <v>213</v>
      </c>
    </row>
    <row r="18" spans="1:55" ht="15.75" x14ac:dyDescent="0.25">
      <c r="A18" s="53" t="s">
        <v>72</v>
      </c>
      <c r="B18" s="121" t="str">
        <f>INDEX('[1]2025 Sign Ups'!$C$2:$C$103,MATCH(A18,'[1]2025 Sign Ups'!$B$2:$B$103,0))</f>
        <v>Y</v>
      </c>
      <c r="C18" s="121">
        <f>VLOOKUP($A18,'[1]2025 Sign Ups'!$B$2:$F$127,4,FALSE)</f>
        <v>2</v>
      </c>
      <c r="D18" s="121" t="str">
        <f>VLOOKUP($A18,'[1]2025 Sign Ups'!$B$2:$G$127,5,FALSE)</f>
        <v>R</v>
      </c>
      <c r="E18" s="122">
        <f t="shared" si="2"/>
        <v>40.166666666666664</v>
      </c>
      <c r="F18" s="122">
        <f t="shared" si="0"/>
        <v>40.166666666666664</v>
      </c>
      <c r="G18" s="123">
        <v>40</v>
      </c>
      <c r="H18" s="123">
        <v>48</v>
      </c>
      <c r="I18" s="123">
        <v>40</v>
      </c>
      <c r="J18" s="135">
        <f>VLOOKUP($A18,'[1]2025 Sign Ups'!$B$2:$K$104,3,FALSE)</f>
        <v>4.7666666666666657</v>
      </c>
      <c r="K18" s="131">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L18" s="131">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M18" s="131">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N18" s="125">
        <f t="shared" si="1"/>
        <v>3</v>
      </c>
      <c r="O18" s="126">
        <v>2</v>
      </c>
    </row>
    <row r="19" spans="1:55" s="130" customFormat="1" ht="15.75" x14ac:dyDescent="0.25">
      <c r="A19" s="53" t="s">
        <v>74</v>
      </c>
      <c r="B19" s="121" t="str">
        <f>INDEX('[1]2025 Sign Ups'!$C$2:$C$103,MATCH(A19,'[1]2025 Sign Ups'!$B$2:$B$103,0))</f>
        <v>Y</v>
      </c>
      <c r="C19" s="121">
        <f>VLOOKUP($A19,'[1]2025 Sign Ups'!$B$2:$F$127,4,FALSE)</f>
        <v>5</v>
      </c>
      <c r="D19" s="121" t="str">
        <f>VLOOKUP($A19,'[1]2025 Sign Ups'!$B$2:$G$127,5,FALSE)</f>
        <v>R</v>
      </c>
      <c r="E19" s="122">
        <f t="shared" si="2"/>
        <v>47.6</v>
      </c>
      <c r="F19" s="122">
        <f t="shared" si="0"/>
        <v>47.6</v>
      </c>
      <c r="G19" s="122">
        <v>52</v>
      </c>
      <c r="H19" s="122">
        <v>50</v>
      </c>
      <c r="I19" s="122">
        <v>53</v>
      </c>
      <c r="J19" s="135">
        <f>VLOOKUP($A19,'[1]2025 Sign Ups'!$B$2:$K$104,3,FALSE)</f>
        <v>12.200000000000003</v>
      </c>
      <c r="K19" s="131">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L19" s="131">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M19" s="131">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N19" s="125">
        <f t="shared" si="1"/>
        <v>3</v>
      </c>
      <c r="O19" s="126">
        <v>2</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row>
    <row r="20" spans="1:55" ht="15.75" x14ac:dyDescent="0.25">
      <c r="A20" s="31" t="s">
        <v>76</v>
      </c>
      <c r="B20" s="121" t="str">
        <f>INDEX('[1]2025 Sign Ups'!$C$2:$C$103,MATCH(A20,'[1]2025 Sign Ups'!$B$2:$B$103,0))</f>
        <v>Y</v>
      </c>
      <c r="C20" s="121">
        <f>VLOOKUP($A20,'[1]2025 Sign Ups'!$B$2:$F$127,4,FALSE)</f>
        <v>9</v>
      </c>
      <c r="D20" s="121" t="str">
        <f>VLOOKUP($A20,'[1]2025 Sign Ups'!$B$2:$G$127,5,FALSE)</f>
        <v>R</v>
      </c>
      <c r="E20" s="122">
        <f t="shared" si="2"/>
        <v>38.666666666666664</v>
      </c>
      <c r="F20" s="122">
        <f t="shared" si="0"/>
        <v>38.666666666666664</v>
      </c>
      <c r="G20" s="123" t="s">
        <v>228</v>
      </c>
      <c r="H20" s="123">
        <v>43</v>
      </c>
      <c r="I20" s="123">
        <v>42</v>
      </c>
      <c r="J20" s="135">
        <f>VLOOKUP($A20,'[1]2025 Sign Ups'!$B$2:$K$104,3,FALSE)</f>
        <v>3.2666666666666657</v>
      </c>
      <c r="K20" s="131">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L20" s="131">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M20" s="131">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N20" s="125">
        <f t="shared" si="1"/>
        <v>2</v>
      </c>
      <c r="O20" s="126">
        <v>2</v>
      </c>
    </row>
    <row r="21" spans="1:55" ht="15.75" x14ac:dyDescent="0.25">
      <c r="A21" s="31" t="s">
        <v>50</v>
      </c>
      <c r="B21" s="121" t="str">
        <f>INDEX('[1]2025 Sign Ups'!$C$2:$C$103,MATCH(A21,'[1]2025 Sign Ups'!$B$2:$B$103,0))</f>
        <v>Y</v>
      </c>
      <c r="C21" s="121">
        <f>VLOOKUP($A21,'[1]2025 Sign Ups'!$B$2:$F$127,4,FALSE)</f>
        <v>1</v>
      </c>
      <c r="D21" s="121" t="str">
        <f>VLOOKUP($A21,'[1]2025 Sign Ups'!$B$2:$G$127,5,FALSE)</f>
        <v>R</v>
      </c>
      <c r="E21" s="122">
        <f t="shared" si="2"/>
        <v>45</v>
      </c>
      <c r="F21" s="122">
        <f t="shared" si="0"/>
        <v>45</v>
      </c>
      <c r="G21" s="123">
        <v>48</v>
      </c>
      <c r="H21" s="123">
        <v>48</v>
      </c>
      <c r="I21" s="123">
        <v>48</v>
      </c>
      <c r="J21" s="135">
        <f>VLOOKUP($A21,'[1]2025 Sign Ups'!$B$2:$K$104,3,FALSE)</f>
        <v>9.6000000000000014</v>
      </c>
      <c r="K21" s="131">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L21" s="131">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M21" s="131">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N21" s="125">
        <f t="shared" si="1"/>
        <v>3</v>
      </c>
      <c r="O21" s="126">
        <v>2</v>
      </c>
    </row>
    <row r="22" spans="1:55" s="130" customFormat="1" ht="15.75" x14ac:dyDescent="0.25">
      <c r="A22" s="31" t="s">
        <v>81</v>
      </c>
      <c r="B22" s="121" t="str">
        <f>INDEX('[1]2025 Sign Ups'!$C$2:$C$103,MATCH(A22,'[1]2025 Sign Ups'!$B$2:$B$103,0))</f>
        <v>Y</v>
      </c>
      <c r="C22" s="121">
        <f>VLOOKUP($A22,'[1]2025 Sign Ups'!$B$2:$F$127,4,FALSE)</f>
        <v>4</v>
      </c>
      <c r="D22" s="121" t="str">
        <f>VLOOKUP($A22,'[1]2025 Sign Ups'!$B$2:$G$127,5,FALSE)</f>
        <v>R</v>
      </c>
      <c r="E22" s="122">
        <f t="shared" si="2"/>
        <v>39.666666666666664</v>
      </c>
      <c r="F22" s="122">
        <f t="shared" si="0"/>
        <v>39.666666666666664</v>
      </c>
      <c r="G22" s="123">
        <v>40</v>
      </c>
      <c r="H22" s="123">
        <v>45</v>
      </c>
      <c r="I22" s="123">
        <v>44</v>
      </c>
      <c r="J22" s="135">
        <f>VLOOKUP($A22,'[1]2025 Sign Ups'!$B$2:$K$104,3,FALSE)</f>
        <v>4.2666666666666657</v>
      </c>
      <c r="K22" s="131">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L22" s="131">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M22" s="131">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N22" s="125">
        <f t="shared" si="1"/>
        <v>3</v>
      </c>
      <c r="O22" s="126">
        <v>2</v>
      </c>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row>
    <row r="23" spans="1:55" ht="15.75" x14ac:dyDescent="0.25">
      <c r="A23" s="31" t="s">
        <v>84</v>
      </c>
      <c r="B23" s="121" t="str">
        <f>INDEX('[1]2025 Sign Ups'!$C$2:$C$103,MATCH(A23,'[1]2025 Sign Ups'!$B$2:$B$103,0))</f>
        <v>Y</v>
      </c>
      <c r="C23" s="121">
        <f>VLOOKUP($A23,'[1]2025 Sign Ups'!$B$2:$F$127,4,FALSE)</f>
        <v>2</v>
      </c>
      <c r="D23" s="121" t="str">
        <f>VLOOKUP($A23,'[1]2025 Sign Ups'!$B$2:$G$127,5,FALSE)</f>
        <v>R</v>
      </c>
      <c r="E23" s="122">
        <f t="shared" si="2"/>
        <v>40.5</v>
      </c>
      <c r="F23" s="122">
        <f t="shared" si="0"/>
        <v>40.5</v>
      </c>
      <c r="G23" s="123">
        <v>39</v>
      </c>
      <c r="H23" s="123">
        <v>41</v>
      </c>
      <c r="I23" s="123">
        <v>46</v>
      </c>
      <c r="J23" s="135">
        <f>VLOOKUP($A23,'[1]2025 Sign Ups'!$B$2:$K$104,3,FALSE)</f>
        <v>5.1000000000000014</v>
      </c>
      <c r="K23" s="131">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L23" s="131">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M23" s="131">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N23" s="125">
        <f t="shared" si="1"/>
        <v>3</v>
      </c>
      <c r="O23" s="126">
        <v>2</v>
      </c>
    </row>
    <row r="24" spans="1:55" ht="15.75" x14ac:dyDescent="0.25">
      <c r="A24" s="40" t="s">
        <v>87</v>
      </c>
      <c r="B24" s="121" t="str">
        <f>INDEX('[1]2025 Sign Ups'!$C$2:$C$103,MATCH(A24,'[1]2025 Sign Ups'!$B$2:$B$103,0))</f>
        <v>Y</v>
      </c>
      <c r="C24" s="121">
        <f>VLOOKUP($A24,'[1]2025 Sign Ups'!$B$2:$F$127,4,FALSE)</f>
        <v>2</v>
      </c>
      <c r="D24" s="121" t="str">
        <f>VLOOKUP($A24,'[1]2025 Sign Ups'!$B$2:$G$127,5,FALSE)</f>
        <v>SN</v>
      </c>
      <c r="E24" s="122">
        <f>AVERAGE(G24:I24)</f>
        <v>42</v>
      </c>
      <c r="F24" s="122">
        <f t="shared" si="0"/>
        <v>42</v>
      </c>
      <c r="G24" s="123">
        <v>42</v>
      </c>
      <c r="H24" s="123" t="s">
        <v>228</v>
      </c>
      <c r="I24" s="123">
        <v>42</v>
      </c>
      <c r="J24" s="122">
        <f>(G24-$F$1)*0.6</f>
        <v>3.9600000000000009</v>
      </c>
      <c r="K24" s="122">
        <f>J24</f>
        <v>3.9600000000000009</v>
      </c>
      <c r="L24" s="122">
        <f>(I24-$F$1)*0.6</f>
        <v>3.9600000000000009</v>
      </c>
      <c r="M24" s="127">
        <f>_xlfn.IFS($N24&gt;6,AVERAGE(SMALL(($G24:$I24),{1,2,3,4,5}))-$F$1,$N24&gt;5,AVERAGE(SMALL(($G24:$I24),{1,2,3,4}))-$F$1,$N24&gt;3,AVERAGE(SMALL(($F24:$I24),{1,2,3,4}))-$F$1,$N24&gt;1,AVERAGE(SMALL(($E24:$I24),{1,2,3,4}))-$F$1,$N24=1,AVERAGE(SMALL(($E24:$I24),{1,2,3}))-$F$1,$N24=0,AVERAGE(SMALL(($E24:$I24),{1,2}))-$F$1)</f>
        <v>6.6000000000000014</v>
      </c>
      <c r="N24" s="125">
        <f t="shared" si="1"/>
        <v>2</v>
      </c>
      <c r="O24" s="126">
        <v>1</v>
      </c>
    </row>
    <row r="25" spans="1:55" ht="15.75" x14ac:dyDescent="0.25">
      <c r="A25" s="31" t="s">
        <v>90</v>
      </c>
      <c r="B25" s="121" t="str">
        <f>INDEX('[1]2025 Sign Ups'!$C$2:$C$103,MATCH(A25,'[1]2025 Sign Ups'!$B$2:$B$103,0))</f>
        <v>Y</v>
      </c>
      <c r="C25" s="121">
        <f>VLOOKUP($A25,'[1]2025 Sign Ups'!$B$2:$F$127,4,FALSE)</f>
        <v>4</v>
      </c>
      <c r="D25" s="121" t="str">
        <f>VLOOKUP($A25,'[1]2025 Sign Ups'!$B$2:$G$127,5,FALSE)</f>
        <v>S</v>
      </c>
      <c r="E25" s="122">
        <f>J25+35.4</f>
        <v>45.5</v>
      </c>
      <c r="F25" s="122">
        <f t="shared" si="0"/>
        <v>45.5</v>
      </c>
      <c r="G25" s="123" t="s">
        <v>228</v>
      </c>
      <c r="H25" s="123">
        <v>45</v>
      </c>
      <c r="I25" s="123">
        <v>50</v>
      </c>
      <c r="J25" s="122">
        <f>VLOOKUP($A25,'[1]2025 Sign Ups'!$B$2:$K$104,3,FALSE)</f>
        <v>10.100000000000001</v>
      </c>
      <c r="K25" s="131">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L25" s="131">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M25" s="131">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N25" s="125">
        <f t="shared" si="1"/>
        <v>2</v>
      </c>
      <c r="O25" s="126">
        <v>2</v>
      </c>
    </row>
    <row r="26" spans="1:55" ht="15.75" x14ac:dyDescent="0.25">
      <c r="A26" s="40" t="s">
        <v>57</v>
      </c>
      <c r="B26" s="120" t="s">
        <v>200</v>
      </c>
      <c r="C26" s="121">
        <f>VLOOKUP($A26,'[1]2025 Sign Ups'!$B$2:$F$127,4,FALSE)</f>
        <v>3</v>
      </c>
      <c r="D26" s="121" t="str">
        <f>VLOOKUP($A26,'[1]2025 Sign Ups'!$B$2:$G$127,5,FALSE)</f>
        <v>R</v>
      </c>
      <c r="E26" s="122">
        <f>AVERAGE(G26:I26)</f>
        <v>55</v>
      </c>
      <c r="F26" s="122">
        <f t="shared" si="0"/>
        <v>55</v>
      </c>
      <c r="G26" s="123">
        <v>53</v>
      </c>
      <c r="H26" s="123" t="s">
        <v>228</v>
      </c>
      <c r="I26" s="123">
        <v>57</v>
      </c>
      <c r="J26" s="122">
        <f>(G26-$F$1)*0.8</f>
        <v>14.080000000000002</v>
      </c>
      <c r="K26" s="122" t="s">
        <v>182</v>
      </c>
      <c r="L26" s="122">
        <f>(I26-$F$1)*0.8</f>
        <v>17.28</v>
      </c>
      <c r="M26" s="127">
        <f>_xlfn.IFS($N26&gt;6,AVERAGE(SMALL(($G26:$I26),{1,2,3,4,5}))-$F$1,$N26&gt;5,AVERAGE(SMALL(($G26:$I26),{1,2,3,4}))-$F$1,$N26&gt;3,AVERAGE(SMALL(($F26:$I26),{1,2,3,4}))-$F$1,$N26&gt;1,AVERAGE(SMALL(($E26:$I26),{1,2,3,4}))-$F$1,$N26=1,AVERAGE(SMALL(($E26:$I26),{1,2,3}))-$F$1,$N26=0,AVERAGE(SMALL(($E26:$I26),{1,2}))-$F$1)</f>
        <v>19.600000000000001</v>
      </c>
      <c r="N26" s="125">
        <f t="shared" si="1"/>
        <v>2</v>
      </c>
      <c r="O26" s="126">
        <v>0</v>
      </c>
    </row>
    <row r="27" spans="1:55" ht="15.75" x14ac:dyDescent="0.25">
      <c r="A27" s="31" t="s">
        <v>93</v>
      </c>
      <c r="B27" s="121" t="str">
        <f>INDEX('[1]2025 Sign Ups'!$C$2:$C$103,MATCH(A27,'[1]2025 Sign Ups'!$B$2:$B$103,0))</f>
        <v>Y</v>
      </c>
      <c r="C27" s="121">
        <f>VLOOKUP($A27,'[1]2025 Sign Ups'!$B$2:$F$127,4,FALSE)</f>
        <v>7</v>
      </c>
      <c r="D27" s="121" t="str">
        <f>VLOOKUP($A27,'[1]2025 Sign Ups'!$B$2:$G$127,5,FALSE)</f>
        <v>R</v>
      </c>
      <c r="E27" s="122">
        <f t="shared" ref="E27:E32" si="3">J27+35.4</f>
        <v>51.333333333333336</v>
      </c>
      <c r="F27" s="122">
        <f t="shared" si="0"/>
        <v>51.333333333333336</v>
      </c>
      <c r="G27" s="123">
        <v>59</v>
      </c>
      <c r="H27" s="123">
        <v>57</v>
      </c>
      <c r="I27" s="123">
        <v>54</v>
      </c>
      <c r="J27" s="135">
        <f>VLOOKUP($A27,'[1]2025 Sign Ups'!$B$2:$K$104,3,FALSE)</f>
        <v>15.933333333333337</v>
      </c>
      <c r="K27" s="131">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L27" s="131">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M27" s="131">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N27" s="125">
        <f t="shared" si="1"/>
        <v>3</v>
      </c>
      <c r="O27" s="126">
        <v>2</v>
      </c>
    </row>
    <row r="28" spans="1:55" ht="15.75" x14ac:dyDescent="0.25">
      <c r="A28" s="31" t="s">
        <v>95</v>
      </c>
      <c r="B28" s="121" t="str">
        <f>INDEX('[1]2025 Sign Ups'!$C$2:$C$103,MATCH(A28,'[1]2025 Sign Ups'!$B$2:$B$103,0))</f>
        <v>Y</v>
      </c>
      <c r="C28" s="121">
        <f>VLOOKUP($A28,'[1]2025 Sign Ups'!$B$2:$F$127,4,FALSE)</f>
        <v>7</v>
      </c>
      <c r="D28" s="121" t="str">
        <f>VLOOKUP($A28,'[1]2025 Sign Ups'!$B$2:$G$127,5,FALSE)</f>
        <v>R</v>
      </c>
      <c r="E28" s="122">
        <f t="shared" si="3"/>
        <v>38</v>
      </c>
      <c r="F28" s="122">
        <f t="shared" si="0"/>
        <v>38</v>
      </c>
      <c r="G28" s="123" t="s">
        <v>228</v>
      </c>
      <c r="H28" s="123">
        <v>38</v>
      </c>
      <c r="I28" s="123">
        <v>39</v>
      </c>
      <c r="J28" s="122">
        <f>VLOOKUP($A28,'[1]2025 Sign Ups'!$B$2:$K$104,3,FALSE)</f>
        <v>2.6000000000000014</v>
      </c>
      <c r="K28" s="131">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L28" s="131">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M28" s="131">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N28" s="125">
        <f t="shared" si="1"/>
        <v>2</v>
      </c>
      <c r="O28" s="126">
        <v>2</v>
      </c>
    </row>
    <row r="29" spans="1:55" ht="15.75" x14ac:dyDescent="0.25">
      <c r="A29" s="31" t="s">
        <v>44</v>
      </c>
      <c r="B29" s="121" t="str">
        <f>INDEX('[1]2025 Sign Ups'!$C$2:$C$103,MATCH(A29,'[1]2025 Sign Ups'!$B$2:$B$103,0))</f>
        <v>Y</v>
      </c>
      <c r="C29" s="121">
        <f>VLOOKUP($A29,'[1]2025 Sign Ups'!$B$2:$F$127,4,FALSE)</f>
        <v>1</v>
      </c>
      <c r="D29" s="121" t="str">
        <f>VLOOKUP($A29,'[1]2025 Sign Ups'!$B$2:$G$127,5,FALSE)</f>
        <v>R</v>
      </c>
      <c r="E29" s="122">
        <f t="shared" si="3"/>
        <v>42.666666666666664</v>
      </c>
      <c r="F29" s="122">
        <f t="shared" si="0"/>
        <v>42.666666666666664</v>
      </c>
      <c r="G29" s="123">
        <v>47</v>
      </c>
      <c r="H29" s="123">
        <v>44</v>
      </c>
      <c r="I29" s="123">
        <v>45</v>
      </c>
      <c r="J29" s="122">
        <f>VLOOKUP($A29,'[1]2025 Sign Ups'!$B$2:$K$104,3,FALSE)</f>
        <v>7.2666666666666657</v>
      </c>
      <c r="K29" s="131">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L29" s="131">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M29" s="131">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N29" s="125">
        <f t="shared" si="1"/>
        <v>3</v>
      </c>
      <c r="O29" s="126">
        <v>2</v>
      </c>
    </row>
    <row r="30" spans="1:55" ht="15.75" x14ac:dyDescent="0.25">
      <c r="A30" s="31" t="s">
        <v>96</v>
      </c>
      <c r="B30" s="121" t="str">
        <f>INDEX('[1]2025 Sign Ups'!$C$2:$C$103,MATCH(A30,'[1]2025 Sign Ups'!$B$2:$B$103,0))</f>
        <v>Y</v>
      </c>
      <c r="C30" s="121">
        <f>VLOOKUP($A30,'[1]2025 Sign Ups'!$B$2:$F$127,4,FALSE)</f>
        <v>4</v>
      </c>
      <c r="D30" s="121" t="str">
        <f>VLOOKUP($A30,'[1]2025 Sign Ups'!$B$2:$G$127,5,FALSE)</f>
        <v>R</v>
      </c>
      <c r="E30" s="122">
        <f t="shared" si="3"/>
        <v>49.3</v>
      </c>
      <c r="F30" s="122">
        <f t="shared" si="0"/>
        <v>49.3</v>
      </c>
      <c r="G30" s="123" t="s">
        <v>228</v>
      </c>
      <c r="H30" s="123" t="s">
        <v>228</v>
      </c>
      <c r="I30" s="123">
        <v>52</v>
      </c>
      <c r="J30" s="122">
        <f>VLOOKUP($A30,'[1]2025 Sign Ups'!$B$2:$K$104,3,FALSE)</f>
        <v>13.899999999999999</v>
      </c>
      <c r="K30" s="131">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L30" s="131">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M30" s="131">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N30" s="125">
        <f t="shared" si="1"/>
        <v>1</v>
      </c>
      <c r="O30" s="126">
        <v>2</v>
      </c>
    </row>
    <row r="31" spans="1:55" ht="15.75" x14ac:dyDescent="0.25">
      <c r="A31" s="31" t="s">
        <v>45</v>
      </c>
      <c r="B31" s="121" t="str">
        <f>INDEX('[1]2025 Sign Ups'!$C$2:$C$103,MATCH(A31,'[1]2025 Sign Ups'!$B$2:$B$103,0))</f>
        <v>Y</v>
      </c>
      <c r="C31" s="121">
        <f>VLOOKUP($A31,'[1]2025 Sign Ups'!$B$2:$F$127,4,FALSE)</f>
        <v>3</v>
      </c>
      <c r="D31" s="121" t="str">
        <f>VLOOKUP($A31,'[1]2025 Sign Ups'!$B$2:$G$127,5,FALSE)</f>
        <v>S</v>
      </c>
      <c r="E31" s="122">
        <f t="shared" si="3"/>
        <v>36.166666666666664</v>
      </c>
      <c r="F31" s="122">
        <f t="shared" si="0"/>
        <v>36.166666666666664</v>
      </c>
      <c r="G31" s="123" t="s">
        <v>228</v>
      </c>
      <c r="H31" s="123">
        <v>42</v>
      </c>
      <c r="I31" s="123">
        <v>41</v>
      </c>
      <c r="J31" s="122">
        <f>VLOOKUP($A31,'[1]2025 Sign Ups'!$B$2:$K$104,3,FALSE)</f>
        <v>0.76666666666666572</v>
      </c>
      <c r="K31" s="131">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L31" s="131">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M31" s="131">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N31" s="125">
        <f t="shared" si="1"/>
        <v>2</v>
      </c>
      <c r="O31" s="126">
        <v>2</v>
      </c>
    </row>
    <row r="32" spans="1:55" ht="15.75" x14ac:dyDescent="0.25">
      <c r="A32" s="31" t="s">
        <v>51</v>
      </c>
      <c r="B32" s="121" t="str">
        <f>INDEX('[1]2025 Sign Ups'!$C$2:$C$103,MATCH(A32,'[1]2025 Sign Ups'!$B$2:$B$103,0))</f>
        <v>Y</v>
      </c>
      <c r="C32" s="121">
        <f>VLOOKUP($A32,'[1]2025 Sign Ups'!$B$2:$F$127,4,FALSE)</f>
        <v>3</v>
      </c>
      <c r="D32" s="121" t="str">
        <f>VLOOKUP($A32,'[1]2025 Sign Ups'!$B$2:$G$127,5,FALSE)</f>
        <v>S</v>
      </c>
      <c r="E32" s="122">
        <f t="shared" si="3"/>
        <v>44.666666666666664</v>
      </c>
      <c r="F32" s="122">
        <f t="shared" si="0"/>
        <v>44.666666666666664</v>
      </c>
      <c r="G32" s="123">
        <v>45</v>
      </c>
      <c r="H32" s="123">
        <v>50</v>
      </c>
      <c r="I32" s="123">
        <v>49</v>
      </c>
      <c r="J32" s="122">
        <f>VLOOKUP($A32,'[1]2025 Sign Ups'!$B$2:$K$104,3,FALSE)</f>
        <v>9.2666666666666657</v>
      </c>
      <c r="K32" s="131">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L32" s="131">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M32" s="131">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N32" s="125">
        <f t="shared" si="1"/>
        <v>3</v>
      </c>
      <c r="O32" s="126">
        <v>2</v>
      </c>
    </row>
    <row r="33" spans="1:16" ht="15.75" x14ac:dyDescent="0.25">
      <c r="A33" s="40" t="s">
        <v>88</v>
      </c>
      <c r="B33" s="120" t="s">
        <v>200</v>
      </c>
      <c r="C33" s="121">
        <f>VLOOKUP($A33,'[1]2025 Sign Ups'!$B$2:$F$127,4,FALSE)</f>
        <v>5</v>
      </c>
      <c r="D33" s="121" t="str">
        <f>VLOOKUP($A33,'[1]2025 Sign Ups'!$B$2:$G$127,5,FALSE)</f>
        <v>R</v>
      </c>
      <c r="E33" s="122">
        <f>AVERAGE(G33:I33)</f>
        <v>46</v>
      </c>
      <c r="F33" s="122">
        <f t="shared" si="0"/>
        <v>46</v>
      </c>
      <c r="G33" s="123">
        <v>43</v>
      </c>
      <c r="H33" s="123" t="s">
        <v>228</v>
      </c>
      <c r="I33" s="123">
        <v>49</v>
      </c>
      <c r="J33" s="122">
        <f>(G33-$F$1)*0.6</f>
        <v>4.5600000000000005</v>
      </c>
      <c r="K33" s="122" t="s">
        <v>182</v>
      </c>
      <c r="L33" s="122">
        <f>(I33-$F$1)*0.7</f>
        <v>9.52</v>
      </c>
      <c r="M33" s="127">
        <f>_xlfn.IFS($N33&gt;6,AVERAGE(SMALL(($G33:$I33),{1,2,3,4,5}))-$F$1,$N33&gt;5,AVERAGE(SMALL(($G33:$I33),{1,2,3,4}))-$F$1,$N33&gt;3,AVERAGE(SMALL(($F33:$I33),{1,2,3,4}))-$F$1,$N33&gt;1,AVERAGE(SMALL(($E33:$I33),{1,2,3,4}))-$F$1,$N33=1,AVERAGE(SMALL(($E33:$I33),{1,2,3}))-$F$1,$N33=0,AVERAGE(SMALL(($E33:$I33),{1,2}))-$F$1)</f>
        <v>10.600000000000001</v>
      </c>
      <c r="N33" s="125">
        <f t="shared" si="1"/>
        <v>2</v>
      </c>
      <c r="O33" s="126">
        <v>0</v>
      </c>
    </row>
    <row r="34" spans="1:16" ht="15.75" x14ac:dyDescent="0.25">
      <c r="A34" s="40" t="s">
        <v>101</v>
      </c>
      <c r="B34" s="121" t="str">
        <f>INDEX('[1]2025 Sign Ups'!$C$2:$C$103,MATCH(A34,'[1]2025 Sign Ups'!$B$2:$B$103,0))</f>
        <v>Y</v>
      </c>
      <c r="C34" s="121">
        <f>VLOOKUP($A34,'[1]2025 Sign Ups'!$B$2:$F$127,4,FALSE)</f>
        <v>8</v>
      </c>
      <c r="D34" s="121" t="str">
        <f>VLOOKUP($A34,'[1]2025 Sign Ups'!$B$2:$G$127,5,FALSE)</f>
        <v>R</v>
      </c>
      <c r="E34" s="122">
        <f t="shared" ref="E34:E40" si="4">J34+35.4</f>
        <v>41.8</v>
      </c>
      <c r="F34" s="122">
        <f t="shared" si="0"/>
        <v>41.8</v>
      </c>
      <c r="G34" s="123" t="s">
        <v>228</v>
      </c>
      <c r="H34" s="123">
        <v>43</v>
      </c>
      <c r="I34" s="123">
        <v>41</v>
      </c>
      <c r="J34" s="122">
        <f>VLOOKUP($A34,'[1]2025 Sign Ups'!$B$2:$K$104,3,FALSE)</f>
        <v>6.3999999999999986</v>
      </c>
      <c r="K34" s="131">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L34" s="131">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M34" s="131">
        <f>_xlfn.IFS(COUNTIF($G34:I34, "&gt;1")&gt;6,AVERAGE(SMALL(($G34:I34),{1,2,3,4,5}))-$F$1,COUNTIF($G34:I34, "&gt;1")&gt;5,AVERAGE(SMALL(($G34:I34),{1,2,3,4}))-$F$1,COUNTIF($G34:I34, "&gt;1")&gt;3,AVERAGE(SMALL(($F34:I34),{1,2,3,4}))-$F$1,COUNTIF($G34:I34, "&gt;1")&gt;1,AVERAGE(SMALL(($E34:I34),{1,2,3,4}))-$F$1,COUNTIF($G34:I34, "&gt;0")=1,AVERAGE(SMALL(($E34:I34),{1,2,3}))-$F$1,COUNTIF($G34:I34, "=0")=0,AVERAGE(SMALL(($E34:I34),{1,2}))-$F$1)</f>
        <v>6.5</v>
      </c>
      <c r="N34" s="125">
        <f t="shared" si="1"/>
        <v>2</v>
      </c>
      <c r="O34" s="126">
        <v>2</v>
      </c>
    </row>
    <row r="35" spans="1:16" s="136" customFormat="1" ht="15.75" x14ac:dyDescent="0.25">
      <c r="A35" s="31" t="s">
        <v>104</v>
      </c>
      <c r="B35" s="121" t="str">
        <f>INDEX('[1]2025 Sign Ups'!$C$2:$C$103,MATCH(A35,'[1]2025 Sign Ups'!$B$2:$B$103,0))</f>
        <v>Y</v>
      </c>
      <c r="C35" s="121">
        <f>VLOOKUP($A35,'[1]2025 Sign Ups'!$B$2:$F$127,4,FALSE)</f>
        <v>7</v>
      </c>
      <c r="D35" s="121" t="str">
        <f>VLOOKUP($A35,'[1]2025 Sign Ups'!$B$2:$G$127,5,FALSE)</f>
        <v>R</v>
      </c>
      <c r="E35" s="122">
        <f t="shared" si="4"/>
        <v>41.833333333333336</v>
      </c>
      <c r="F35" s="122">
        <f t="shared" ref="F35:F66" si="5">E35</f>
        <v>41.833333333333336</v>
      </c>
      <c r="G35" s="123">
        <v>41</v>
      </c>
      <c r="H35" s="123">
        <v>44</v>
      </c>
      <c r="I35" s="123">
        <v>42</v>
      </c>
      <c r="J35" s="122">
        <f>VLOOKUP($A35,'[1]2025 Sign Ups'!$B$2:$K$104,3,FALSE)</f>
        <v>6.4333333333333371</v>
      </c>
      <c r="K35" s="131">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L35" s="131">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M35" s="131">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N35" s="125">
        <f t="shared" ref="N35:N66" si="6">COUNT(G35:I35)</f>
        <v>3</v>
      </c>
      <c r="O35" s="126">
        <v>2</v>
      </c>
      <c r="P35" s="10"/>
    </row>
    <row r="36" spans="1:16" ht="15.75" x14ac:dyDescent="0.25">
      <c r="A36" s="31" t="s">
        <v>106</v>
      </c>
      <c r="B36" s="121" t="str">
        <f>INDEX('[1]2025 Sign Ups'!$C$2:$C$103,MATCH(A36,'[1]2025 Sign Ups'!$B$2:$B$103,0))</f>
        <v>Y</v>
      </c>
      <c r="C36" s="121">
        <f>VLOOKUP($A36,'[1]2025 Sign Ups'!$B$2:$F$127,4,FALSE)</f>
        <v>7</v>
      </c>
      <c r="D36" s="121" t="str">
        <f>VLOOKUP($A36,'[1]2025 Sign Ups'!$B$2:$G$127,5,FALSE)</f>
        <v>R</v>
      </c>
      <c r="E36" s="122">
        <f t="shared" si="4"/>
        <v>41.2</v>
      </c>
      <c r="F36" s="122">
        <f t="shared" si="5"/>
        <v>41.2</v>
      </c>
      <c r="G36" s="123">
        <v>55</v>
      </c>
      <c r="H36" s="123">
        <v>43</v>
      </c>
      <c r="I36" s="123">
        <v>42</v>
      </c>
      <c r="J36" s="122">
        <f>VLOOKUP($A36,'[1]2025 Sign Ups'!$B$2:$K$104,3,FALSE)</f>
        <v>5.8000000000000043</v>
      </c>
      <c r="K36" s="131">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L36" s="131">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M36" s="131">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N36" s="125">
        <f t="shared" si="6"/>
        <v>3</v>
      </c>
      <c r="O36" s="126">
        <v>2</v>
      </c>
    </row>
    <row r="37" spans="1:16" ht="15.75" x14ac:dyDescent="0.25">
      <c r="A37" s="31" t="s">
        <v>102</v>
      </c>
      <c r="B37" s="121" t="str">
        <f>INDEX('[1]2025 Sign Ups'!$C$2:$C$103,MATCH(A37,'[1]2025 Sign Ups'!$B$2:$B$103,0))</f>
        <v>Y</v>
      </c>
      <c r="C37" s="121">
        <f>VLOOKUP($A37,'[1]2025 Sign Ups'!$B$2:$F$127,4,FALSE)</f>
        <v>4</v>
      </c>
      <c r="D37" s="121" t="str">
        <f>VLOOKUP($A37,'[1]2025 Sign Ups'!$B$2:$G$127,5,FALSE)</f>
        <v>R</v>
      </c>
      <c r="E37" s="122">
        <f t="shared" si="4"/>
        <v>42</v>
      </c>
      <c r="F37" s="122">
        <f t="shared" si="5"/>
        <v>42</v>
      </c>
      <c r="G37" s="123">
        <v>52</v>
      </c>
      <c r="H37" s="123">
        <v>49</v>
      </c>
      <c r="I37" s="123">
        <v>44</v>
      </c>
      <c r="J37" s="122">
        <f>VLOOKUP($A37,'[1]2025 Sign Ups'!$B$2:$K$104,3,FALSE)</f>
        <v>6.6000000000000014</v>
      </c>
      <c r="K37" s="131">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L37" s="131">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M37" s="131">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N37" s="125">
        <f t="shared" si="6"/>
        <v>3</v>
      </c>
      <c r="O37" s="126">
        <v>2</v>
      </c>
    </row>
    <row r="38" spans="1:16" ht="15.75" x14ac:dyDescent="0.25">
      <c r="A38" s="31" t="s">
        <v>42</v>
      </c>
      <c r="B38" s="121" t="str">
        <f>INDEX('[1]2025 Sign Ups'!$C$2:$C$103,MATCH(A38,'[1]2025 Sign Ups'!$B$2:$B$103,0))</f>
        <v>Y</v>
      </c>
      <c r="C38" s="121">
        <f>VLOOKUP($A38,'[1]2025 Sign Ups'!$B$2:$F$127,4,FALSE)</f>
        <v>3</v>
      </c>
      <c r="D38" s="121" t="str">
        <f>VLOOKUP($A38,'[1]2025 Sign Ups'!$B$2:$G$127,5,FALSE)</f>
        <v>R</v>
      </c>
      <c r="E38" s="122">
        <f t="shared" si="4"/>
        <v>42.166666666666664</v>
      </c>
      <c r="F38" s="122">
        <f t="shared" si="5"/>
        <v>42.166666666666664</v>
      </c>
      <c r="G38" s="123">
        <v>45</v>
      </c>
      <c r="H38" s="123">
        <v>48</v>
      </c>
      <c r="I38" s="123">
        <v>40</v>
      </c>
      <c r="J38" s="122">
        <f>VLOOKUP($A38,'[1]2025 Sign Ups'!$B$2:$K$104,3,FALSE)</f>
        <v>6.7666666666666657</v>
      </c>
      <c r="K38" s="131">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L38" s="131">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M38" s="131">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N38" s="125">
        <f t="shared" si="6"/>
        <v>3</v>
      </c>
      <c r="O38" s="126">
        <v>2</v>
      </c>
    </row>
    <row r="39" spans="1:16" ht="15.75" x14ac:dyDescent="0.25">
      <c r="A39" s="31" t="s">
        <v>92</v>
      </c>
      <c r="B39" s="121" t="str">
        <f>INDEX('[1]2025 Sign Ups'!$C$2:$C$103,MATCH(A39,'[1]2025 Sign Ups'!$B$2:$B$103,0))</f>
        <v>Y</v>
      </c>
      <c r="C39" s="121">
        <f>VLOOKUP($A39,'[1]2025 Sign Ups'!$B$2:$F$127,4,FALSE)</f>
        <v>10</v>
      </c>
      <c r="D39" s="121" t="str">
        <f>VLOOKUP($A39,'[1]2025 Sign Ups'!$B$2:$G$127,5,FALSE)</f>
        <v>R</v>
      </c>
      <c r="E39" s="122">
        <f t="shared" si="4"/>
        <v>46.2</v>
      </c>
      <c r="F39" s="122">
        <f t="shared" si="5"/>
        <v>46.2</v>
      </c>
      <c r="G39" s="123">
        <v>50</v>
      </c>
      <c r="H39" s="123">
        <v>48</v>
      </c>
      <c r="I39" s="123" t="s">
        <v>228</v>
      </c>
      <c r="J39" s="122">
        <f>VLOOKUP($A39,'[1]2025 Sign Ups'!$B$2:$K$104,3,FALSE)</f>
        <v>10.800000000000004</v>
      </c>
      <c r="K39" s="131">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L39" s="131">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M39" s="131">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N39" s="125">
        <f t="shared" si="6"/>
        <v>2</v>
      </c>
      <c r="O39" s="126">
        <v>2</v>
      </c>
    </row>
    <row r="40" spans="1:16" ht="15.75" x14ac:dyDescent="0.25">
      <c r="A40" s="40" t="s">
        <v>33</v>
      </c>
      <c r="B40" s="121" t="str">
        <f>INDEX('[1]2025 Sign Ups'!$C$2:$C$103,MATCH(A40,'[1]2025 Sign Ups'!$B$2:$B$103,0))</f>
        <v>Y</v>
      </c>
      <c r="C40" s="121">
        <f>VLOOKUP($A40,'[1]2025 Sign Ups'!$B$2:$F$127,4,FALSE)</f>
        <v>1</v>
      </c>
      <c r="D40" s="121" t="str">
        <f>VLOOKUP($A40,'[1]2025 Sign Ups'!$B$2:$G$127,5,FALSE)</f>
        <v>R</v>
      </c>
      <c r="E40" s="122">
        <f t="shared" si="4"/>
        <v>48.8</v>
      </c>
      <c r="F40" s="122">
        <f t="shared" si="5"/>
        <v>48.8</v>
      </c>
      <c r="G40" s="123">
        <v>50</v>
      </c>
      <c r="H40" s="123">
        <v>43</v>
      </c>
      <c r="I40" s="123">
        <v>45</v>
      </c>
      <c r="J40" s="122">
        <f>VLOOKUP($A40,'[1]2025 Sign Ups'!$B$2:$K$104,3,FALSE)</f>
        <v>13.399999999999999</v>
      </c>
      <c r="K40" s="131">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L40" s="131">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M40" s="131">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N40" s="125">
        <f t="shared" si="6"/>
        <v>3</v>
      </c>
      <c r="O40" s="126">
        <v>2</v>
      </c>
    </row>
    <row r="41" spans="1:16" ht="15.75" x14ac:dyDescent="0.25">
      <c r="A41" s="40" t="s">
        <v>113</v>
      </c>
      <c r="B41" s="120" t="s">
        <v>200</v>
      </c>
      <c r="C41" s="121">
        <f>VLOOKUP($A41,'[1]2025 Sign Ups'!$B$2:$F$127,4,FALSE)</f>
        <v>7</v>
      </c>
      <c r="D41" s="121" t="str">
        <f>VLOOKUP($A41,'[1]2025 Sign Ups'!$B$2:$G$127,5,FALSE)</f>
        <v>R</v>
      </c>
      <c r="E41" s="122">
        <f>AVERAGE(G41:I41)</f>
        <v>45.5</v>
      </c>
      <c r="F41" s="122">
        <f t="shared" si="5"/>
        <v>45.5</v>
      </c>
      <c r="G41" s="123">
        <v>45</v>
      </c>
      <c r="H41" s="123" t="s">
        <v>228</v>
      </c>
      <c r="I41" s="123">
        <v>46</v>
      </c>
      <c r="J41" s="122">
        <f>(G41-$F$1)*0.6</f>
        <v>5.7600000000000007</v>
      </c>
      <c r="K41" s="122" t="s">
        <v>182</v>
      </c>
      <c r="L41" s="122">
        <f>(I41-$F$1)*0.6</f>
        <v>6.36</v>
      </c>
      <c r="M41" s="127">
        <f>_xlfn.IFS($N41&gt;6,AVERAGE(SMALL(($G41:$I41),{1,2,3,4,5}))-$F$1,$N41&gt;5,AVERAGE(SMALL(($G41:$I41),{1,2,3,4}))-$F$1,$N41&gt;3,AVERAGE(SMALL(($F41:$I41),{1,2,3,4}))-$F$1,$N41&gt;1,AVERAGE(SMALL(($E41:$I41),{1,2,3,4}))-$F$1,$N41=1,AVERAGE(SMALL(($E41:$I41),{1,2,3}))-$F$1,$N41=0,AVERAGE(SMALL(($E41:$I41),{1,2}))-$F$1)</f>
        <v>10.100000000000001</v>
      </c>
      <c r="N41" s="125">
        <f t="shared" si="6"/>
        <v>2</v>
      </c>
      <c r="O41" s="126">
        <v>0</v>
      </c>
    </row>
    <row r="42" spans="1:16" ht="15.75" x14ac:dyDescent="0.25">
      <c r="A42" s="31" t="s">
        <v>116</v>
      </c>
      <c r="B42" s="121" t="str">
        <f>INDEX('[1]2025 Sign Ups'!$C$2:$C$103,MATCH(A42,'[1]2025 Sign Ups'!$B$2:$B$103,0))</f>
        <v>Y</v>
      </c>
      <c r="C42" s="121">
        <f>VLOOKUP($A42,'[1]2025 Sign Ups'!$B$2:$F$127,4,FALSE)</f>
        <v>6</v>
      </c>
      <c r="D42" s="121" t="str">
        <f>VLOOKUP($A42,'[1]2025 Sign Ups'!$B$2:$G$127,5,FALSE)</f>
        <v>R</v>
      </c>
      <c r="E42" s="122">
        <f>J42+35.4</f>
        <v>45.6</v>
      </c>
      <c r="F42" s="122">
        <f t="shared" si="5"/>
        <v>45.6</v>
      </c>
      <c r="G42" s="123" t="s">
        <v>228</v>
      </c>
      <c r="H42" s="123">
        <v>44</v>
      </c>
      <c r="I42" s="123" t="s">
        <v>228</v>
      </c>
      <c r="J42" s="122">
        <f>VLOOKUP($A42,'[1]2025 Sign Ups'!$B$2:$K$104,3,FALSE)</f>
        <v>10.200000000000003</v>
      </c>
      <c r="K42" s="131">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L42" s="131">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M42" s="131">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N42" s="125">
        <f t="shared" si="6"/>
        <v>1</v>
      </c>
      <c r="O42" s="126">
        <v>2</v>
      </c>
    </row>
    <row r="43" spans="1:16" ht="15.75" x14ac:dyDescent="0.25">
      <c r="A43" s="40" t="s">
        <v>37</v>
      </c>
      <c r="B43" s="121" t="str">
        <f>INDEX('[1]2025 Sign Ups'!$C$2:$C$103,MATCH(A43,'[1]2025 Sign Ups'!$B$2:$B$103,0))</f>
        <v>Y</v>
      </c>
      <c r="C43" s="121">
        <f>VLOOKUP($A43,'[1]2025 Sign Ups'!$B$2:$F$127,4,FALSE)</f>
        <v>3</v>
      </c>
      <c r="D43" s="121" t="str">
        <f>VLOOKUP($A43,'[1]2025 Sign Ups'!$B$2:$G$127,5,FALSE)</f>
        <v>R</v>
      </c>
      <c r="E43" s="122">
        <f>J43+35.4</f>
        <v>39.833333333333336</v>
      </c>
      <c r="F43" s="122">
        <f t="shared" si="5"/>
        <v>39.833333333333336</v>
      </c>
      <c r="G43" s="123">
        <v>41</v>
      </c>
      <c r="H43" s="123" t="s">
        <v>228</v>
      </c>
      <c r="I43" s="123">
        <v>39</v>
      </c>
      <c r="J43" s="122">
        <f>VLOOKUP($A43,'[1]2025 Sign Ups'!$B$2:$K$104,3,FALSE)</f>
        <v>4.4333333333333371</v>
      </c>
      <c r="K43" s="131">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L43" s="131">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M43" s="131">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N43" s="125">
        <f t="shared" si="6"/>
        <v>2</v>
      </c>
      <c r="O43" s="126">
        <v>2</v>
      </c>
    </row>
    <row r="44" spans="1:16" ht="15.75" x14ac:dyDescent="0.25">
      <c r="A44" s="31" t="s">
        <v>91</v>
      </c>
      <c r="B44" s="121" t="str">
        <f>INDEX('[1]2025 Sign Ups'!$C$2:$C$103,MATCH(A44,'[1]2025 Sign Ups'!$B$2:$B$103,0))</f>
        <v>Y</v>
      </c>
      <c r="C44" s="121">
        <f>VLOOKUP($A44,'[1]2025 Sign Ups'!$B$2:$F$127,4,FALSE)</f>
        <v>10</v>
      </c>
      <c r="D44" s="121" t="str">
        <f>VLOOKUP($A44,'[1]2025 Sign Ups'!$B$2:$G$127,5,FALSE)</f>
        <v>R</v>
      </c>
      <c r="E44" s="122">
        <f>J44+35.4</f>
        <v>43.4</v>
      </c>
      <c r="F44" s="122">
        <f t="shared" si="5"/>
        <v>43.4</v>
      </c>
      <c r="G44" s="122" t="s">
        <v>228</v>
      </c>
      <c r="H44" s="122" t="s">
        <v>228</v>
      </c>
      <c r="I44" s="122" t="s">
        <v>228</v>
      </c>
      <c r="J44" s="122">
        <f>VLOOKUP($A44,'[1]2025 Sign Ups'!$B$2:$K$104,3,FALSE)</f>
        <v>8</v>
      </c>
      <c r="K44" s="131">
        <f>_xlfn.IFS(COUNTIF($G44:G44, "&gt;1")&gt;6,AVERAGE(SMALL(($G44:G44),{1,2,3,4,5}))-$F$1,COUNTIF($G44:G44, "&gt;1")&gt;5,AVERAGE(SMALL(($G44:G44),{1,2,3,4}))-$F$1,COUNTIF($G44:G44, "&gt;1")&gt;3,AVERAGE(SMALL(($F44:G44),{1,2,3,4}))-$F$1,COUNTIF($G44:G44, "&gt;1")&gt;1,AVERAGE(SMALL(($E44:G44),{1,2,3,4}))-$F$1,COUNTIF($G44:G44, "&gt;0")=1,AVERAGE(SMALL(($E44:G44),{1,2,3}))-$F$1,COUNTIF($G44:G44, "=0")=0,AVERAGE(SMALL(($E44:G44),{1,2}))-$F$1)</f>
        <v>8</v>
      </c>
      <c r="L44" s="131">
        <f>_xlfn.IFS(COUNTIF($G44:H44, "&gt;1")&gt;6,AVERAGE(SMALL(($G44:H44),{1,2,3,4,5}))-$F$1,COUNTIF($G44:H44, "&gt;1")&gt;5,AVERAGE(SMALL(($G44:H44),{1,2,3,4}))-$F$1,COUNTIF($G44:H44, "&gt;1")&gt;3,AVERAGE(SMALL(($F44:H44),{1,2,3,4}))-$F$1,COUNTIF($G44:H44, "&gt;1")&gt;1,AVERAGE(SMALL(($E44:H44),{1,2,3,4}))-$F$1,COUNTIF($G44:H44, "&gt;0")=1,AVERAGE(SMALL(($E44:H44),{1,2,3}))-$F$1,COUNTIF($G44:H44, "=0")=0,AVERAGE(SMALL(($E44:H44),{1,2}))-$F$1)</f>
        <v>8</v>
      </c>
      <c r="M44" s="131">
        <f>_xlfn.IFS(COUNTIF($G44:I44, "&gt;1")&gt;6,AVERAGE(SMALL(($G44:I44),{1,2,3,4,5}))-$F$1,COUNTIF($G44:I44, "&gt;1")&gt;5,AVERAGE(SMALL(($G44:I44),{1,2,3,4}))-$F$1,COUNTIF($G44:I44, "&gt;1")&gt;3,AVERAGE(SMALL(($F44:I44),{1,2,3,4}))-$F$1,COUNTIF($G44:I44, "&gt;1")&gt;1,AVERAGE(SMALL(($E44:I44),{1,2,3,4}))-$F$1,COUNTIF($G44:I44, "&gt;0")=1,AVERAGE(SMALL(($E44:I44),{1,2,3}))-$F$1,COUNTIF($G44:I44, "=0")=0,AVERAGE(SMALL(($E44:I44),{1,2}))-$F$1)</f>
        <v>8</v>
      </c>
      <c r="N44" s="125">
        <f t="shared" si="6"/>
        <v>0</v>
      </c>
      <c r="O44" s="126">
        <v>2</v>
      </c>
    </row>
    <row r="45" spans="1:16" ht="15.75" x14ac:dyDescent="0.25">
      <c r="A45" s="40" t="s">
        <v>119</v>
      </c>
      <c r="B45" s="120" t="s">
        <v>200</v>
      </c>
      <c r="C45" s="121">
        <f>VLOOKUP($A45,'[1]2025 Sign Ups'!$B$2:$F$127,4,FALSE)</f>
        <v>9</v>
      </c>
      <c r="D45" s="121" t="str">
        <f>VLOOKUP($A45,'[1]2025 Sign Ups'!$B$2:$G$127,5,FALSE)</f>
        <v>R</v>
      </c>
      <c r="E45" s="122" t="str">
        <f>J45</f>
        <v>TBD</v>
      </c>
      <c r="F45" s="122" t="str">
        <f t="shared" si="5"/>
        <v>TBD</v>
      </c>
      <c r="G45" s="122" t="s">
        <v>228</v>
      </c>
      <c r="H45" s="123" t="s">
        <v>228</v>
      </c>
      <c r="I45" s="122" t="s">
        <v>228</v>
      </c>
      <c r="J45" s="122" t="s">
        <v>182</v>
      </c>
      <c r="K45" s="122" t="str">
        <f>J45</f>
        <v>TBD</v>
      </c>
      <c r="L45" s="122" t="s">
        <v>182</v>
      </c>
      <c r="M45" s="122" t="s">
        <v>182</v>
      </c>
      <c r="N45" s="125">
        <f t="shared" si="6"/>
        <v>0</v>
      </c>
      <c r="O45" s="126">
        <v>0</v>
      </c>
    </row>
    <row r="46" spans="1:16" ht="15.75" x14ac:dyDescent="0.25">
      <c r="A46" s="31" t="s">
        <v>110</v>
      </c>
      <c r="B46" s="121" t="str">
        <f>INDEX('[1]2025 Sign Ups'!$C$2:$C$103,MATCH(A46,'[1]2025 Sign Ups'!$B$2:$B$103,0))</f>
        <v>Y</v>
      </c>
      <c r="C46" s="121">
        <f>VLOOKUP($A46,'[1]2025 Sign Ups'!$B$2:$F$127,4,FALSE)</f>
        <v>4</v>
      </c>
      <c r="D46" s="121" t="str">
        <f>VLOOKUP($A46,'[1]2025 Sign Ups'!$B$2:$G$127,5,FALSE)</f>
        <v>R</v>
      </c>
      <c r="E46" s="122">
        <f>J46+35.4</f>
        <v>36.333333333333336</v>
      </c>
      <c r="F46" s="122">
        <f t="shared" si="5"/>
        <v>36.333333333333336</v>
      </c>
      <c r="G46" s="123">
        <v>41</v>
      </c>
      <c r="H46" s="123">
        <v>35</v>
      </c>
      <c r="I46" s="123">
        <v>41</v>
      </c>
      <c r="J46" s="122">
        <f>VLOOKUP($A46,'[1]2025 Sign Ups'!$B$2:$K$104,3,FALSE)</f>
        <v>0.93333333333333712</v>
      </c>
      <c r="K46" s="131">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L46" s="131">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M46" s="131">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N46" s="125">
        <f t="shared" si="6"/>
        <v>3</v>
      </c>
      <c r="O46" s="126">
        <v>2</v>
      </c>
    </row>
    <row r="47" spans="1:16" ht="15.75" x14ac:dyDescent="0.25">
      <c r="A47" s="31" t="s">
        <v>38</v>
      </c>
      <c r="B47" s="121" t="str">
        <f>INDEX('[1]2025 Sign Ups'!$C$2:$C$103,MATCH(A47,'[1]2025 Sign Ups'!$B$2:$B$103,0))</f>
        <v>Y</v>
      </c>
      <c r="C47" s="121">
        <f>VLOOKUP($A47,'[1]2025 Sign Ups'!$B$2:$F$127,4,FALSE)</f>
        <v>1</v>
      </c>
      <c r="D47" s="121" t="str">
        <f>VLOOKUP($A47,'[1]2025 Sign Ups'!$B$2:$G$127,5,FALSE)</f>
        <v>R</v>
      </c>
      <c r="E47" s="122">
        <f>J47+35.4</f>
        <v>40.200000000000003</v>
      </c>
      <c r="F47" s="122">
        <f t="shared" si="5"/>
        <v>40.200000000000003</v>
      </c>
      <c r="G47" s="123">
        <v>43</v>
      </c>
      <c r="H47" s="123">
        <v>42</v>
      </c>
      <c r="I47" s="123">
        <v>42</v>
      </c>
      <c r="J47" s="122">
        <f>VLOOKUP($A47,'[1]2025 Sign Ups'!$B$2:$K$104,3,FALSE)</f>
        <v>4.8000000000000043</v>
      </c>
      <c r="K47" s="131">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L47" s="131">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M47" s="131">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N47" s="125">
        <f t="shared" si="6"/>
        <v>3</v>
      </c>
      <c r="O47" s="126">
        <v>2</v>
      </c>
    </row>
    <row r="48" spans="1:16" ht="15.75" x14ac:dyDescent="0.25">
      <c r="A48" s="31" t="s">
        <v>124</v>
      </c>
      <c r="B48" s="121" t="str">
        <f>INDEX('[1]2025 Sign Ups'!$C$2:$C$103,MATCH(A48,'[1]2025 Sign Ups'!$B$2:$B$103,0))</f>
        <v>Y</v>
      </c>
      <c r="C48" s="121">
        <f>VLOOKUP($A48,'[1]2025 Sign Ups'!$B$2:$F$127,4,FALSE)</f>
        <v>8</v>
      </c>
      <c r="D48" s="121" t="str">
        <f>VLOOKUP($A48,'[1]2025 Sign Ups'!$B$2:$G$127,5,FALSE)</f>
        <v>R</v>
      </c>
      <c r="E48" s="122">
        <f>J48+35.4</f>
        <v>41.333333333333336</v>
      </c>
      <c r="F48" s="122">
        <f t="shared" si="5"/>
        <v>41.333333333333336</v>
      </c>
      <c r="G48" s="123" t="s">
        <v>228</v>
      </c>
      <c r="H48" s="123" t="s">
        <v>228</v>
      </c>
      <c r="I48" s="123" t="s">
        <v>228</v>
      </c>
      <c r="J48" s="122">
        <f>VLOOKUP($A48,'[1]2025 Sign Ups'!$B$2:$K$104,3,FALSE)</f>
        <v>5.9333333333333371</v>
      </c>
      <c r="K48" s="131">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L48" s="131">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M48" s="131">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N48" s="125">
        <f t="shared" si="6"/>
        <v>0</v>
      </c>
      <c r="O48" s="126">
        <v>2</v>
      </c>
    </row>
    <row r="49" spans="1:16" ht="15.75" x14ac:dyDescent="0.25">
      <c r="A49" s="40" t="s">
        <v>86</v>
      </c>
      <c r="B49" s="120" t="s">
        <v>200</v>
      </c>
      <c r="C49" s="121">
        <f>VLOOKUP($A49,'[1]2025 Sign Ups'!$B$2:$F$127,4,FALSE)</f>
        <v>10</v>
      </c>
      <c r="D49" s="121" t="str">
        <f>VLOOKUP($A49,'[1]2025 Sign Ups'!$B$2:$G$127,5,FALSE)</f>
        <v>R</v>
      </c>
      <c r="E49" s="122">
        <f>AVERAGE(G49:I49)</f>
        <v>47.5</v>
      </c>
      <c r="F49" s="122">
        <f t="shared" si="5"/>
        <v>47.5</v>
      </c>
      <c r="G49" s="123" t="s">
        <v>228</v>
      </c>
      <c r="H49" s="123">
        <v>49</v>
      </c>
      <c r="I49" s="123">
        <v>46</v>
      </c>
      <c r="J49" s="122" t="s">
        <v>182</v>
      </c>
      <c r="K49" s="122">
        <f>(H49-$F$1)*0.7</f>
        <v>9.52</v>
      </c>
      <c r="L49" s="122">
        <f>(I49-$F$1)*0.6</f>
        <v>6.36</v>
      </c>
      <c r="M49" s="127">
        <f>_xlfn.IFS($N49&gt;6,AVERAGE(SMALL(($G49:$I49),{1,2,3,4,5}))-$F$1,$N49&gt;5,AVERAGE(SMALL(($G49:$I49),{1,2,3,4}))-$F$1,$N49&gt;3,AVERAGE(SMALL(($F49:$I49),{1,2,3,4}))-$F$1,$N49&gt;1,AVERAGE(SMALL(($E49:$I49),{1,2,3,4}))-$F$1,$N49=1,AVERAGE(SMALL(($E49:$I49),{1,2,3}))-$F$1,$N49=0,AVERAGE(SMALL(($E49:$I49),{1,2}))-$F$1)</f>
        <v>12.100000000000001</v>
      </c>
      <c r="N49" s="125">
        <f t="shared" si="6"/>
        <v>2</v>
      </c>
      <c r="O49" s="126">
        <v>0</v>
      </c>
    </row>
    <row r="50" spans="1:16" ht="15.75" x14ac:dyDescent="0.25">
      <c r="A50" s="31" t="s">
        <v>83</v>
      </c>
      <c r="B50" s="121" t="str">
        <f>INDEX('[1]2025 Sign Ups'!$C$2:$C$103,MATCH(A50,'[1]2025 Sign Ups'!$B$2:$B$103,0))</f>
        <v>Y</v>
      </c>
      <c r="C50" s="121">
        <f>VLOOKUP($A50,'[1]2025 Sign Ups'!$B$2:$F$127,4,FALSE)</f>
        <v>10</v>
      </c>
      <c r="D50" s="121" t="str">
        <f>VLOOKUP($A50,'[1]2025 Sign Ups'!$B$2:$G$127,5,FALSE)</f>
        <v>R</v>
      </c>
      <c r="E50" s="122">
        <f t="shared" ref="E50:E60" si="7">J50+35.4</f>
        <v>38.975000000000001</v>
      </c>
      <c r="F50" s="122">
        <f t="shared" si="5"/>
        <v>38.975000000000001</v>
      </c>
      <c r="G50" s="123" t="s">
        <v>228</v>
      </c>
      <c r="H50" s="123" t="s">
        <v>228</v>
      </c>
      <c r="I50" s="123">
        <v>43</v>
      </c>
      <c r="J50" s="122">
        <f>VLOOKUP($A50,'[1]2025 Sign Ups'!$B$2:$K$104,3,FALSE)</f>
        <v>3.5750000000000028</v>
      </c>
      <c r="K50" s="131">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L50" s="131">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M50" s="131">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N50" s="125">
        <f t="shared" si="6"/>
        <v>1</v>
      </c>
      <c r="O50" s="126">
        <v>2</v>
      </c>
    </row>
    <row r="51" spans="1:16" ht="15.75" x14ac:dyDescent="0.25">
      <c r="A51" s="31" t="s">
        <v>131</v>
      </c>
      <c r="B51" s="121" t="str">
        <f>INDEX('[1]2025 Sign Ups'!$C$2:$C$103,MATCH(A51,'[1]2025 Sign Ups'!$B$2:$B$103,0))</f>
        <v>Y</v>
      </c>
      <c r="C51" s="121">
        <f>VLOOKUP($A51,'[1]2025 Sign Ups'!$B$2:$F$127,4,FALSE)</f>
        <v>8</v>
      </c>
      <c r="D51" s="121" t="str">
        <f>VLOOKUP($A51,'[1]2025 Sign Ups'!$B$2:$G$127,5,FALSE)</f>
        <v>R</v>
      </c>
      <c r="E51" s="122">
        <f t="shared" si="7"/>
        <v>38.5</v>
      </c>
      <c r="F51" s="122">
        <f t="shared" si="5"/>
        <v>38.5</v>
      </c>
      <c r="G51" s="123">
        <v>41</v>
      </c>
      <c r="H51" s="123">
        <v>44</v>
      </c>
      <c r="I51" s="123">
        <v>39</v>
      </c>
      <c r="J51" s="122">
        <f>VLOOKUP($A51,'[1]2025 Sign Ups'!$B$2:$K$104,3,FALSE)</f>
        <v>3.1000000000000014</v>
      </c>
      <c r="K51" s="131">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L51" s="131">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M51" s="131">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N51" s="125">
        <f t="shared" si="6"/>
        <v>3</v>
      </c>
      <c r="O51" s="126">
        <v>2</v>
      </c>
    </row>
    <row r="52" spans="1:16" ht="15.75" x14ac:dyDescent="0.25">
      <c r="A52" s="31" t="s">
        <v>126</v>
      </c>
      <c r="B52" s="121" t="str">
        <f>INDEX('[1]2025 Sign Ups'!$C$2:$C$103,MATCH(A52,'[1]2025 Sign Ups'!$B$2:$B$103,0))</f>
        <v>Y</v>
      </c>
      <c r="C52" s="121">
        <f>VLOOKUP($A52,'[1]2025 Sign Ups'!$B$2:$F$127,4,FALSE)</f>
        <v>9</v>
      </c>
      <c r="D52" s="121" t="str">
        <f>VLOOKUP($A52,'[1]2025 Sign Ups'!$B$2:$G$127,5,FALSE)</f>
        <v>R</v>
      </c>
      <c r="E52" s="122">
        <f t="shared" si="7"/>
        <v>43.4</v>
      </c>
      <c r="F52" s="122">
        <f t="shared" si="5"/>
        <v>43.4</v>
      </c>
      <c r="G52" s="123">
        <v>50</v>
      </c>
      <c r="H52" s="123">
        <v>51</v>
      </c>
      <c r="I52" s="123">
        <v>45</v>
      </c>
      <c r="J52" s="122">
        <f>VLOOKUP($A52,'[1]2025 Sign Ups'!$B$2:$K$104,3,FALSE)</f>
        <v>8</v>
      </c>
      <c r="K52" s="131">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L52" s="131">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M52" s="131">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N52" s="125">
        <f t="shared" si="6"/>
        <v>3</v>
      </c>
      <c r="O52" s="126">
        <v>2</v>
      </c>
    </row>
    <row r="53" spans="1:16" ht="15.75" x14ac:dyDescent="0.25">
      <c r="A53" s="31" t="s">
        <v>127</v>
      </c>
      <c r="B53" s="121" t="str">
        <f>INDEX('[1]2025 Sign Ups'!$C$2:$C$103,MATCH(A53,'[1]2025 Sign Ups'!$B$2:$B$103,0))</f>
        <v>Y</v>
      </c>
      <c r="C53" s="121">
        <f>VLOOKUP($A53,'[1]2025 Sign Ups'!$B$2:$F$127,4,FALSE)</f>
        <v>6</v>
      </c>
      <c r="D53" s="121" t="str">
        <f>VLOOKUP($A53,'[1]2025 Sign Ups'!$B$2:$G$127,5,FALSE)</f>
        <v>R</v>
      </c>
      <c r="E53" s="122">
        <f t="shared" si="7"/>
        <v>51</v>
      </c>
      <c r="F53" s="122">
        <f t="shared" si="5"/>
        <v>51</v>
      </c>
      <c r="G53" s="123">
        <v>49</v>
      </c>
      <c r="H53" s="123">
        <v>51</v>
      </c>
      <c r="I53" s="123">
        <v>48</v>
      </c>
      <c r="J53" s="122">
        <f>VLOOKUP($A53,'[1]2025 Sign Ups'!$B$2:$K$104,3,FALSE)</f>
        <v>15.600000000000001</v>
      </c>
      <c r="K53" s="131">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L53" s="131">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M53" s="131">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N53" s="125">
        <f t="shared" si="6"/>
        <v>3</v>
      </c>
      <c r="O53" s="126">
        <v>2</v>
      </c>
    </row>
    <row r="54" spans="1:16" s="136" customFormat="1" ht="15.75" x14ac:dyDescent="0.25">
      <c r="A54" s="31" t="s">
        <v>135</v>
      </c>
      <c r="B54" s="121" t="str">
        <f>INDEX('[1]2025 Sign Ups'!$C$2:$C$103,MATCH(A54,'[1]2025 Sign Ups'!$B$2:$B$103,0))</f>
        <v>Y</v>
      </c>
      <c r="C54" s="121">
        <f>VLOOKUP($A54,'[1]2025 Sign Ups'!$B$2:$F$127,4,FALSE)</f>
        <v>7</v>
      </c>
      <c r="D54" s="121" t="str">
        <f>VLOOKUP($A54,'[1]2025 Sign Ups'!$B$2:$G$127,5,FALSE)</f>
        <v>R</v>
      </c>
      <c r="E54" s="122">
        <f t="shared" si="7"/>
        <v>44.5</v>
      </c>
      <c r="F54" s="122">
        <f t="shared" si="5"/>
        <v>44.5</v>
      </c>
      <c r="G54" s="123" t="s">
        <v>228</v>
      </c>
      <c r="H54" s="123">
        <v>45</v>
      </c>
      <c r="I54" s="123" t="s">
        <v>228</v>
      </c>
      <c r="J54" s="122">
        <f>VLOOKUP($A54,'[1]2025 Sign Ups'!$B$2:$K$104,3,FALSE)</f>
        <v>9.1000000000000014</v>
      </c>
      <c r="K54" s="131">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L54" s="131">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M54" s="131">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N54" s="125">
        <f t="shared" si="6"/>
        <v>1</v>
      </c>
      <c r="O54" s="126">
        <v>2</v>
      </c>
      <c r="P54" s="10"/>
    </row>
    <row r="55" spans="1:16" s="136" customFormat="1" ht="15.75" x14ac:dyDescent="0.25">
      <c r="A55" s="31" t="s">
        <v>136</v>
      </c>
      <c r="B55" s="121" t="str">
        <f>INDEX('[1]2025 Sign Ups'!$C$2:$C$103,MATCH(A55,'[1]2025 Sign Ups'!$B$2:$B$103,0))</f>
        <v>Y</v>
      </c>
      <c r="C55" s="121">
        <f>VLOOKUP($A55,'[1]2025 Sign Ups'!$B$2:$F$127,4,FALSE)</f>
        <v>6</v>
      </c>
      <c r="D55" s="121" t="str">
        <f>VLOOKUP($A55,'[1]2025 Sign Ups'!$B$2:$G$127,5,FALSE)</f>
        <v>R</v>
      </c>
      <c r="E55" s="122">
        <f t="shared" si="7"/>
        <v>43.166666666666664</v>
      </c>
      <c r="F55" s="122">
        <f t="shared" si="5"/>
        <v>43.166666666666664</v>
      </c>
      <c r="G55" s="123">
        <v>43</v>
      </c>
      <c r="H55" s="123">
        <v>42</v>
      </c>
      <c r="I55" s="123">
        <v>49</v>
      </c>
      <c r="J55" s="122">
        <f>VLOOKUP($A55,'[1]2025 Sign Ups'!$B$2:$K$104,3,FALSE)</f>
        <v>7.7666666666666657</v>
      </c>
      <c r="K55" s="131">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L55" s="131">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M55" s="131">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N55" s="125">
        <f t="shared" si="6"/>
        <v>3</v>
      </c>
      <c r="O55" s="126">
        <v>2</v>
      </c>
      <c r="P55" s="10"/>
    </row>
    <row r="56" spans="1:16" s="136" customFormat="1" ht="15.75" x14ac:dyDescent="0.25">
      <c r="A56" s="31" t="s">
        <v>82</v>
      </c>
      <c r="B56" s="121" t="str">
        <f>INDEX('[1]2025 Sign Ups'!$C$2:$C$103,MATCH(A56,'[1]2025 Sign Ups'!$B$2:$B$103,0))</f>
        <v>Y</v>
      </c>
      <c r="C56" s="121">
        <f>VLOOKUP($A56,'[1]2025 Sign Ups'!$B$2:$F$127,4,FALSE)</f>
        <v>5</v>
      </c>
      <c r="D56" s="121" t="str">
        <f>VLOOKUP($A56,'[1]2025 Sign Ups'!$B$2:$G$127,5,FALSE)</f>
        <v>R</v>
      </c>
      <c r="E56" s="122">
        <f t="shared" si="7"/>
        <v>45.6</v>
      </c>
      <c r="F56" s="122">
        <f t="shared" si="5"/>
        <v>45.6</v>
      </c>
      <c r="G56" s="123" t="s">
        <v>228</v>
      </c>
      <c r="H56" s="123" t="s">
        <v>228</v>
      </c>
      <c r="I56" s="123">
        <v>47</v>
      </c>
      <c r="J56" s="122">
        <f>VLOOKUP($A56,'[1]2025 Sign Ups'!$B$2:$K$104,3,FALSE)</f>
        <v>10.200000000000003</v>
      </c>
      <c r="K56" s="131">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L56" s="131">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M56" s="131">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N56" s="125">
        <f t="shared" si="6"/>
        <v>1</v>
      </c>
      <c r="O56" s="126">
        <v>2</v>
      </c>
      <c r="P56" s="10"/>
    </row>
    <row r="57" spans="1:16" ht="15.75" x14ac:dyDescent="0.25">
      <c r="A57" s="31" t="s">
        <v>129</v>
      </c>
      <c r="B57" s="121" t="str">
        <f>INDEX('[1]2025 Sign Ups'!$C$2:$C$103,MATCH(A57,'[1]2025 Sign Ups'!$B$2:$B$103,0))</f>
        <v>Y</v>
      </c>
      <c r="C57" s="121">
        <f>VLOOKUP($A57,'[1]2025 Sign Ups'!$B$2:$F$127,4,FALSE)</f>
        <v>6</v>
      </c>
      <c r="D57" s="121" t="str">
        <f>VLOOKUP($A57,'[1]2025 Sign Ups'!$B$2:$G$127,5,FALSE)</f>
        <v>R</v>
      </c>
      <c r="E57" s="122">
        <f t="shared" si="7"/>
        <v>39.4</v>
      </c>
      <c r="F57" s="122">
        <f t="shared" si="5"/>
        <v>39.4</v>
      </c>
      <c r="G57" s="123">
        <v>41</v>
      </c>
      <c r="H57" s="123">
        <v>48</v>
      </c>
      <c r="I57" s="123">
        <v>41</v>
      </c>
      <c r="J57" s="122">
        <f>VLOOKUP($A57,'[1]2025 Sign Ups'!$B$2:$K$104,3,FALSE)</f>
        <v>4</v>
      </c>
      <c r="K57" s="131">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L57" s="131">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M57" s="131">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N57" s="125">
        <f t="shared" si="6"/>
        <v>3</v>
      </c>
      <c r="O57" s="126">
        <v>2</v>
      </c>
    </row>
    <row r="58" spans="1:16" s="136" customFormat="1" ht="15.75" x14ac:dyDescent="0.25">
      <c r="A58" s="31" t="s">
        <v>48</v>
      </c>
      <c r="B58" s="121" t="str">
        <f>INDEX('[1]2025 Sign Ups'!$C$2:$C$103,MATCH(A58,'[1]2025 Sign Ups'!$B$2:$B$103,0))</f>
        <v>Y</v>
      </c>
      <c r="C58" s="121">
        <f>VLOOKUP($A58,'[1]2025 Sign Ups'!$B$2:$F$127,4,FALSE)</f>
        <v>3</v>
      </c>
      <c r="D58" s="121" t="str">
        <f>VLOOKUP($A58,'[1]2025 Sign Ups'!$B$2:$G$127,5,FALSE)</f>
        <v>R</v>
      </c>
      <c r="E58" s="122">
        <f t="shared" si="7"/>
        <v>43</v>
      </c>
      <c r="F58" s="122">
        <f t="shared" si="5"/>
        <v>43</v>
      </c>
      <c r="G58" s="123">
        <v>42</v>
      </c>
      <c r="H58" s="123">
        <v>42</v>
      </c>
      <c r="I58" s="123">
        <v>45</v>
      </c>
      <c r="J58" s="122">
        <f>VLOOKUP($A58,'[1]2025 Sign Ups'!$B$2:$K$104,3,FALSE)</f>
        <v>7.6000000000000014</v>
      </c>
      <c r="K58" s="131">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L58" s="131">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M58" s="131">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N58" s="125">
        <f t="shared" si="6"/>
        <v>3</v>
      </c>
      <c r="O58" s="126">
        <v>2</v>
      </c>
      <c r="P58" s="10"/>
    </row>
    <row r="59" spans="1:16" ht="15.75" x14ac:dyDescent="0.25">
      <c r="A59" s="31" t="s">
        <v>78</v>
      </c>
      <c r="B59" s="121" t="str">
        <f>INDEX('[1]2025 Sign Ups'!$C$2:$C$103,MATCH(A59,'[1]2025 Sign Ups'!$B$2:$B$103,0))</f>
        <v>Y</v>
      </c>
      <c r="C59" s="121">
        <f>VLOOKUP($A59,'[1]2025 Sign Ups'!$B$2:$F$127,4,FALSE)</f>
        <v>10</v>
      </c>
      <c r="D59" s="121" t="str">
        <f>VLOOKUP($A59,'[1]2025 Sign Ups'!$B$2:$G$127,5,FALSE)</f>
        <v>R</v>
      </c>
      <c r="E59" s="122">
        <f t="shared" si="7"/>
        <v>43.833333333333336</v>
      </c>
      <c r="F59" s="122">
        <f t="shared" si="5"/>
        <v>43.833333333333336</v>
      </c>
      <c r="G59" s="123">
        <v>42</v>
      </c>
      <c r="H59" s="123">
        <v>42</v>
      </c>
      <c r="I59" s="123">
        <v>43</v>
      </c>
      <c r="J59" s="122">
        <f>VLOOKUP($A59,'[1]2025 Sign Ups'!$B$2:$K$104,3,FALSE)</f>
        <v>8.4333333333333371</v>
      </c>
      <c r="K59" s="131">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L59" s="131">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M59" s="131">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N59" s="125">
        <f t="shared" si="6"/>
        <v>3</v>
      </c>
      <c r="O59" s="126">
        <v>2</v>
      </c>
    </row>
    <row r="60" spans="1:16" ht="15.75" x14ac:dyDescent="0.25">
      <c r="A60" s="31" t="s">
        <v>105</v>
      </c>
      <c r="B60" s="121" t="str">
        <f>INDEX('[1]2025 Sign Ups'!$C$2:$C$103,MATCH(A60,'[1]2025 Sign Ups'!$B$2:$B$103,0))</f>
        <v>Y</v>
      </c>
      <c r="C60" s="121">
        <f>VLOOKUP($A60,'[1]2025 Sign Ups'!$B$2:$F$127,4,FALSE)</f>
        <v>4</v>
      </c>
      <c r="D60" s="121" t="str">
        <f>VLOOKUP($A60,'[1]2025 Sign Ups'!$B$2:$G$127,5,FALSE)</f>
        <v>R</v>
      </c>
      <c r="E60" s="122">
        <f t="shared" si="7"/>
        <v>43.077999999999996</v>
      </c>
      <c r="F60" s="122">
        <f t="shared" si="5"/>
        <v>43.077999999999996</v>
      </c>
      <c r="G60" s="122" t="s">
        <v>228</v>
      </c>
      <c r="H60" s="122" t="s">
        <v>228</v>
      </c>
      <c r="I60" s="122">
        <v>43</v>
      </c>
      <c r="J60" s="122">
        <f>VLOOKUP($A60,'[1]2025 Sign Ups'!$B$2:$K$104,3,FALSE)</f>
        <v>7.6779999999999973</v>
      </c>
      <c r="K60" s="131">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L60" s="131">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M60" s="131">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N60" s="125">
        <f t="shared" si="6"/>
        <v>1</v>
      </c>
      <c r="O60" s="126">
        <v>2</v>
      </c>
    </row>
    <row r="61" spans="1:16" ht="15.75" x14ac:dyDescent="0.25">
      <c r="A61" s="40" t="s">
        <v>125</v>
      </c>
      <c r="B61" s="121" t="str">
        <f>INDEX('[1]2025 Sign Ups'!$C$2:$C$103,MATCH(A61,'[1]2025 Sign Ups'!$B$2:$B$103,0))</f>
        <v>Y</v>
      </c>
      <c r="C61" s="121">
        <f>VLOOKUP($A61,'[1]2025 Sign Ups'!$B$2:$F$127,4,FALSE)</f>
        <v>6</v>
      </c>
      <c r="D61" s="121" t="s">
        <v>211</v>
      </c>
      <c r="E61" s="122">
        <f>AVERAGE(G61:H61)</f>
        <v>47</v>
      </c>
      <c r="F61" s="122">
        <f t="shared" si="5"/>
        <v>47</v>
      </c>
      <c r="G61" s="123">
        <v>48</v>
      </c>
      <c r="H61" s="123">
        <v>46</v>
      </c>
      <c r="I61" s="123">
        <v>44</v>
      </c>
      <c r="J61" s="122">
        <f>(G61-$F$1)*0.7</f>
        <v>8.82</v>
      </c>
      <c r="K61" s="122">
        <f>(H61-$F$1)*0.6</f>
        <v>6.36</v>
      </c>
      <c r="L61" s="131">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M61" s="131">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N61" s="125">
        <f t="shared" si="6"/>
        <v>3</v>
      </c>
      <c r="O61" s="126">
        <v>1</v>
      </c>
    </row>
    <row r="62" spans="1:16" ht="15.75" x14ac:dyDescent="0.25">
      <c r="A62" s="31" t="s">
        <v>111</v>
      </c>
      <c r="B62" s="121" t="str">
        <f>INDEX('[1]2025 Sign Ups'!$C$2:$C$103,MATCH(A62,'[1]2025 Sign Ups'!$B$2:$B$103,0))</f>
        <v>Y</v>
      </c>
      <c r="C62" s="121">
        <f>VLOOKUP($A62,'[1]2025 Sign Ups'!$B$2:$F$127,4,FALSE)</f>
        <v>2</v>
      </c>
      <c r="D62" s="121" t="str">
        <f>VLOOKUP($A62,'[1]2025 Sign Ups'!$B$2:$G$127,5,FALSE)</f>
        <v>S</v>
      </c>
      <c r="E62" s="122">
        <f t="shared" ref="E62:E71" si="8">J62+35.4</f>
        <v>42.5</v>
      </c>
      <c r="F62" s="122">
        <f t="shared" si="5"/>
        <v>42.5</v>
      </c>
      <c r="G62" s="123" t="s">
        <v>228</v>
      </c>
      <c r="H62" s="123" t="s">
        <v>228</v>
      </c>
      <c r="I62" s="123">
        <v>49</v>
      </c>
      <c r="J62" s="122">
        <f>VLOOKUP($A62,'[1]2025 Sign Ups'!$B$2:$K$104,3,FALSE)</f>
        <v>7.1000000000000014</v>
      </c>
      <c r="K62" s="131">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L62" s="131">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M62" s="131">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N62" s="125">
        <f t="shared" si="6"/>
        <v>1</v>
      </c>
      <c r="O62" s="126">
        <v>2</v>
      </c>
    </row>
    <row r="63" spans="1:16" ht="15.75" x14ac:dyDescent="0.25">
      <c r="A63" s="31" t="s">
        <v>145</v>
      </c>
      <c r="B63" s="121" t="str">
        <f>INDEX('[1]2025 Sign Ups'!$C$2:$C$103,MATCH(A63,'[1]2025 Sign Ups'!$B$2:$B$103,0))</f>
        <v>Y</v>
      </c>
      <c r="C63" s="121">
        <f>VLOOKUP($A63,'[1]2025 Sign Ups'!$B$2:$F$127,4,FALSE)</f>
        <v>8</v>
      </c>
      <c r="D63" s="121" t="str">
        <f>VLOOKUP($A63,'[1]2025 Sign Ups'!$B$2:$G$127,5,FALSE)</f>
        <v>R</v>
      </c>
      <c r="E63" s="122">
        <f t="shared" si="8"/>
        <v>43.2</v>
      </c>
      <c r="F63" s="122">
        <f t="shared" si="5"/>
        <v>43.2</v>
      </c>
      <c r="G63" s="122">
        <v>41</v>
      </c>
      <c r="H63" s="122">
        <v>48</v>
      </c>
      <c r="I63" s="122">
        <v>42</v>
      </c>
      <c r="J63" s="122">
        <f>VLOOKUP($A63,'[1]2025 Sign Ups'!$B$2:$K$104,3,FALSE)</f>
        <v>7.8000000000000043</v>
      </c>
      <c r="K63" s="131">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L63" s="131">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M63" s="131">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N63" s="125">
        <f t="shared" si="6"/>
        <v>3</v>
      </c>
      <c r="O63" s="126">
        <v>2</v>
      </c>
    </row>
    <row r="64" spans="1:16" ht="15.75" x14ac:dyDescent="0.25">
      <c r="A64" s="31" t="s">
        <v>39</v>
      </c>
      <c r="B64" s="121" t="str">
        <f>INDEX('[1]2025 Sign Ups'!$C$2:$C$103,MATCH(A64,'[1]2025 Sign Ups'!$B$2:$B$103,0))</f>
        <v>Y</v>
      </c>
      <c r="C64" s="121">
        <f>VLOOKUP($A64,'[1]2025 Sign Ups'!$B$2:$F$127,4,FALSE)</f>
        <v>3</v>
      </c>
      <c r="D64" s="121" t="str">
        <f>VLOOKUP($A64,'[1]2025 Sign Ups'!$B$2:$G$127,5,FALSE)</f>
        <v>R</v>
      </c>
      <c r="E64" s="122">
        <f t="shared" si="8"/>
        <v>40.666666666666664</v>
      </c>
      <c r="F64" s="122">
        <f t="shared" si="5"/>
        <v>40.666666666666664</v>
      </c>
      <c r="G64" s="123" t="s">
        <v>228</v>
      </c>
      <c r="H64" s="123">
        <v>49</v>
      </c>
      <c r="I64" s="123">
        <v>42</v>
      </c>
      <c r="J64" s="122">
        <f>VLOOKUP($A64,'[1]2025 Sign Ups'!$B$2:$K$104,3,FALSE)</f>
        <v>5.2666666666666657</v>
      </c>
      <c r="K64" s="131">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L64" s="131">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M64" s="131">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N64" s="125">
        <f t="shared" si="6"/>
        <v>2</v>
      </c>
      <c r="O64" s="126">
        <v>2</v>
      </c>
    </row>
    <row r="65" spans="1:15" ht="15.75" x14ac:dyDescent="0.25">
      <c r="A65" s="31" t="s">
        <v>75</v>
      </c>
      <c r="B65" s="121" t="str">
        <f>INDEX('[1]2025 Sign Ups'!$C$2:$C$103,MATCH(A65,'[1]2025 Sign Ups'!$B$2:$B$103,0))</f>
        <v>Y</v>
      </c>
      <c r="C65" s="121">
        <f>VLOOKUP($A65,'[1]2025 Sign Ups'!$B$2:$F$127,4,FALSE)</f>
        <v>5</v>
      </c>
      <c r="D65" s="121" t="str">
        <f>VLOOKUP($A65,'[1]2025 Sign Ups'!$B$2:$G$127,5,FALSE)</f>
        <v>R</v>
      </c>
      <c r="E65" s="122">
        <f t="shared" si="8"/>
        <v>36.799999999999997</v>
      </c>
      <c r="F65" s="122">
        <f t="shared" si="5"/>
        <v>36.799999999999997</v>
      </c>
      <c r="G65" s="122">
        <v>37</v>
      </c>
      <c r="H65" s="122">
        <v>37</v>
      </c>
      <c r="I65" s="122">
        <v>38</v>
      </c>
      <c r="J65" s="122">
        <f>VLOOKUP($A65,'[1]2025 Sign Ups'!$B$2:$K$104,3,FALSE)</f>
        <v>1.3999999999999986</v>
      </c>
      <c r="K65" s="131">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L65" s="131">
        <f>_xlfn.IFS(COUNTIF($G65:H65, "&gt;1")&gt;6,AVERAGE(SMALL(($G65:H65),{1,2,3,4,5}))-$F$1,COUNTIF($G65:H65, "&gt;1")&gt;5,AVERAGE(SMALL(($G65:H65),{1,2,3,4}))-$F$1,COUNTIF($G65:H65, "&gt;1")&gt;3,AVERAGE(SMALL(($F65:H65),{1,2,3,4}))-$F$1,COUNTIF($G65:H65, "&gt;1")&gt;1,AVERAGE(SMALL(($E65:H65),{1,2,3,4}))-$F$1,COUNTIF($G65:H65, "&gt;0")=1,AVERAGE(SMALL(($E65:H65),{1,2,3}))-$F$1,COUNTIF($G65:H65, "=0")=0,AVERAGE(SMALL(($E65:H65),{1,2}))-$F$1)</f>
        <v>1.5</v>
      </c>
      <c r="M65" s="131">
        <f>_xlfn.IFS(COUNTIF($G65:I65, "&gt;1")&gt;6,AVERAGE(SMALL(($G65:I65),{1,2,3,4,5}))-$F$1,COUNTIF($G65:I65, "&gt;1")&gt;5,AVERAGE(SMALL(($G65:I65),{1,2,3,4}))-$F$1,COUNTIF($G65:I65, "&gt;1")&gt;3,AVERAGE(SMALL(($F65:I65),{1,2,3,4}))-$F$1,COUNTIF($G65:I65, "&gt;1")&gt;1,AVERAGE(SMALL(($E65:I65),{1,2,3,4}))-$F$1,COUNTIF($G65:I65, "&gt;0")=1,AVERAGE(SMALL(($E65:I65),{1,2,3}))-$F$1,COUNTIF($G65:I65, "=0")=0,AVERAGE(SMALL(($E65:I65),{1,2}))-$F$1)</f>
        <v>1.5</v>
      </c>
      <c r="N65" s="125">
        <f t="shared" si="6"/>
        <v>3</v>
      </c>
      <c r="O65" s="126">
        <v>2</v>
      </c>
    </row>
    <row r="66" spans="1:15" ht="15.75" x14ac:dyDescent="0.25">
      <c r="A66" s="31" t="s">
        <v>73</v>
      </c>
      <c r="B66" s="121" t="str">
        <f>INDEX('[1]2025 Sign Ups'!$C$2:$C$103,MATCH(A66,'[1]2025 Sign Ups'!$B$2:$B$103,0))</f>
        <v>Y</v>
      </c>
      <c r="C66" s="121">
        <f>VLOOKUP($A66,'[1]2025 Sign Ups'!$B$2:$F$127,4,FALSE)</f>
        <v>10</v>
      </c>
      <c r="D66" s="121" t="str">
        <f>VLOOKUP($A66,'[1]2025 Sign Ups'!$B$2:$G$127,5,FALSE)</f>
        <v>R</v>
      </c>
      <c r="E66" s="122">
        <f t="shared" si="8"/>
        <v>41.4</v>
      </c>
      <c r="F66" s="122">
        <f t="shared" si="5"/>
        <v>41.4</v>
      </c>
      <c r="G66" s="123">
        <v>38</v>
      </c>
      <c r="H66" s="123">
        <v>43</v>
      </c>
      <c r="I66" s="123">
        <v>40</v>
      </c>
      <c r="J66" s="122">
        <f>VLOOKUP($A66,'[1]2025 Sign Ups'!$B$2:$K$104,3,FALSE)</f>
        <v>6</v>
      </c>
      <c r="K66" s="131">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L66" s="131">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M66" s="131">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N66" s="125">
        <f t="shared" si="6"/>
        <v>3</v>
      </c>
      <c r="O66" s="126">
        <v>2</v>
      </c>
    </row>
    <row r="67" spans="1:15" ht="15.75" x14ac:dyDescent="0.25">
      <c r="A67" s="31" t="s">
        <v>140</v>
      </c>
      <c r="B67" s="121" t="str">
        <f>INDEX('[1]2025 Sign Ups'!$C$2:$C$103,MATCH(A67,'[1]2025 Sign Ups'!$B$2:$B$103,0))</f>
        <v>Y</v>
      </c>
      <c r="C67" s="121">
        <f>VLOOKUP($A67,'[1]2025 Sign Ups'!$B$2:$F$127,4,FALSE)</f>
        <v>9</v>
      </c>
      <c r="D67" s="121" t="str">
        <f>VLOOKUP($A67,'[1]2025 Sign Ups'!$B$2:$G$127,5,FALSE)</f>
        <v>R</v>
      </c>
      <c r="E67" s="122">
        <f t="shared" si="8"/>
        <v>41.4</v>
      </c>
      <c r="F67" s="122">
        <f t="shared" ref="F67:F98" si="9">E67</f>
        <v>41.4</v>
      </c>
      <c r="G67" s="122" t="s">
        <v>228</v>
      </c>
      <c r="H67" s="122" t="s">
        <v>228</v>
      </c>
      <c r="I67" s="122" t="s">
        <v>228</v>
      </c>
      <c r="J67" s="122">
        <f>VLOOKUP($A67,'[1]2025 Sign Ups'!$B$2:$K$104,3,FALSE)</f>
        <v>6</v>
      </c>
      <c r="K67" s="131">
        <f>_xlfn.IFS(COUNTIF($G67:G67, "&gt;1")&gt;6,AVERAGE(SMALL(($G67:G67),{1,2,3,4,5}))-$F$1,COUNTIF($G67:G67, "&gt;1")&gt;5,AVERAGE(SMALL(($G67:G67),{1,2,3,4}))-$F$1,COUNTIF($G67:G67, "&gt;1")&gt;3,AVERAGE(SMALL(($F67:G67),{1,2,3,4}))-$F$1,COUNTIF($G67:G67, "&gt;1")&gt;1,AVERAGE(SMALL(($E67:G67),{1,2,3,4}))-$F$1,COUNTIF($G67:G67, "&gt;0")=1,AVERAGE(SMALL(($E67:G67),{1,2,3}))-$F$1,COUNTIF($G67:G67, "=0")=0,AVERAGE(SMALL(($E67:G67),{1,2}))-$F$1)</f>
        <v>6</v>
      </c>
      <c r="L67" s="131">
        <f>_xlfn.IFS(COUNTIF($G67:H67, "&gt;1")&gt;6,AVERAGE(SMALL(($G67:H67),{1,2,3,4,5}))-$F$1,COUNTIF($G67:H67, "&gt;1")&gt;5,AVERAGE(SMALL(($G67:H67),{1,2,3,4}))-$F$1,COUNTIF($G67:H67, "&gt;1")&gt;3,AVERAGE(SMALL(($F67:H67),{1,2,3,4}))-$F$1,COUNTIF($G67:H67, "&gt;1")&gt;1,AVERAGE(SMALL(($E67:H67),{1,2,3,4}))-$F$1,COUNTIF($G67:H67, "&gt;0")=1,AVERAGE(SMALL(($E67:H67),{1,2,3}))-$F$1,COUNTIF($G67:H67, "=0")=0,AVERAGE(SMALL(($E67:H67),{1,2}))-$F$1)</f>
        <v>6</v>
      </c>
      <c r="M67" s="131">
        <f>_xlfn.IFS(COUNTIF($G67:I67, "&gt;1")&gt;6,AVERAGE(SMALL(($G67:I67),{1,2,3,4,5}))-$F$1,COUNTIF($G67:I67, "&gt;1")&gt;5,AVERAGE(SMALL(($G67:I67),{1,2,3,4}))-$F$1,COUNTIF($G67:I67, "&gt;1")&gt;3,AVERAGE(SMALL(($F67:I67),{1,2,3,4}))-$F$1,COUNTIF($G67:I67, "&gt;1")&gt;1,AVERAGE(SMALL(($E67:I67),{1,2,3,4}))-$F$1,COUNTIF($G67:I67, "&gt;0")=1,AVERAGE(SMALL(($E67:I67),{1,2,3}))-$F$1,COUNTIF($G67:I67, "=0")=0,AVERAGE(SMALL(($E67:I67),{1,2}))-$F$1)</f>
        <v>6</v>
      </c>
      <c r="N67" s="125">
        <f t="shared" ref="N67:N98" si="10">COUNT(G67:I67)</f>
        <v>0</v>
      </c>
      <c r="O67" s="126">
        <v>2</v>
      </c>
    </row>
    <row r="68" spans="1:15" ht="15.75" x14ac:dyDescent="0.25">
      <c r="A68" s="31" t="s">
        <v>132</v>
      </c>
      <c r="B68" s="121" t="str">
        <f>INDEX('[1]2025 Sign Ups'!$C$2:$C$103,MATCH(A68,'[1]2025 Sign Ups'!$B$2:$B$103,0))</f>
        <v>Y</v>
      </c>
      <c r="C68" s="121">
        <f>VLOOKUP($A68,'[1]2025 Sign Ups'!$B$2:$F$127,4,FALSE)</f>
        <v>6</v>
      </c>
      <c r="D68" s="121" t="str">
        <f>VLOOKUP($A68,'[1]2025 Sign Ups'!$B$2:$G$127,5,FALSE)</f>
        <v>R</v>
      </c>
      <c r="E68" s="122">
        <f t="shared" si="8"/>
        <v>36.833333333333336</v>
      </c>
      <c r="F68" s="122">
        <f t="shared" si="9"/>
        <v>36.833333333333336</v>
      </c>
      <c r="G68" s="123">
        <v>38</v>
      </c>
      <c r="H68" s="123">
        <v>39</v>
      </c>
      <c r="I68" s="123">
        <v>38</v>
      </c>
      <c r="J68" s="122">
        <f>VLOOKUP($A68,'[1]2025 Sign Ups'!$B$2:$K$104,3,FALSE)</f>
        <v>1.4333333333333371</v>
      </c>
      <c r="K68" s="131">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L68" s="131">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M68" s="131">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N68" s="125">
        <f t="shared" si="10"/>
        <v>3</v>
      </c>
      <c r="O68" s="126">
        <v>2</v>
      </c>
    </row>
    <row r="69" spans="1:15" ht="15.75" x14ac:dyDescent="0.25">
      <c r="A69" s="31" t="s">
        <v>53</v>
      </c>
      <c r="B69" s="121" t="str">
        <f>INDEX('[1]2025 Sign Ups'!$C$2:$C$103,MATCH(A69,'[1]2025 Sign Ups'!$B$2:$B$103,0))</f>
        <v>Y</v>
      </c>
      <c r="C69" s="121">
        <f>VLOOKUP($A69,'[1]2025 Sign Ups'!$B$2:$F$127,4,FALSE)</f>
        <v>1</v>
      </c>
      <c r="D69" s="121" t="str">
        <f>VLOOKUP($A69,'[1]2025 Sign Ups'!$B$2:$G$127,5,FALSE)</f>
        <v>R</v>
      </c>
      <c r="E69" s="122">
        <f t="shared" si="8"/>
        <v>45.166666666666664</v>
      </c>
      <c r="F69" s="122">
        <f t="shared" si="9"/>
        <v>45.166666666666664</v>
      </c>
      <c r="G69" s="123">
        <v>47</v>
      </c>
      <c r="H69" s="123">
        <v>47</v>
      </c>
      <c r="I69" s="123">
        <v>49</v>
      </c>
      <c r="J69" s="122">
        <f>VLOOKUP($A69,'[1]2025 Sign Ups'!$B$2:$K$104,3,FALSE)</f>
        <v>9.7666666666666657</v>
      </c>
      <c r="K69" s="131">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L69" s="131">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M69" s="131">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N69" s="125">
        <f t="shared" si="10"/>
        <v>3</v>
      </c>
      <c r="O69" s="126">
        <v>2</v>
      </c>
    </row>
    <row r="70" spans="1:15" ht="15.75" x14ac:dyDescent="0.25">
      <c r="A70" s="63" t="s">
        <v>150</v>
      </c>
      <c r="B70" s="121" t="str">
        <f>INDEX('[1]2025 Sign Ups'!$C$2:$C$103,MATCH(A70,'[1]2025 Sign Ups'!$B$2:$B$103,0))</f>
        <v>Y</v>
      </c>
      <c r="C70" s="121">
        <f>VLOOKUP($A70,'[1]2025 Sign Ups'!$B$2:$F$127,4,FALSE)</f>
        <v>8</v>
      </c>
      <c r="D70" s="121" t="str">
        <f>VLOOKUP($A70,'[1]2025 Sign Ups'!$B$2:$G$127,5,FALSE)</f>
        <v>R</v>
      </c>
      <c r="E70" s="122">
        <f t="shared" si="8"/>
        <v>39.200000000000003</v>
      </c>
      <c r="F70" s="122">
        <f t="shared" si="9"/>
        <v>39.200000000000003</v>
      </c>
      <c r="G70" s="123" t="s">
        <v>228</v>
      </c>
      <c r="H70" s="123">
        <v>43</v>
      </c>
      <c r="I70" s="123">
        <v>42</v>
      </c>
      <c r="J70" s="122">
        <f>VLOOKUP($A70,'[1]2025 Sign Ups'!$B$2:$K$104,3,FALSE)</f>
        <v>3.8000000000000043</v>
      </c>
      <c r="K70" s="131">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L70" s="131">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M70" s="131">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N70" s="125">
        <f t="shared" si="10"/>
        <v>2</v>
      </c>
      <c r="O70" s="126">
        <v>2</v>
      </c>
    </row>
    <row r="71" spans="1:15" ht="15.75" x14ac:dyDescent="0.25">
      <c r="A71" s="31" t="s">
        <v>112</v>
      </c>
      <c r="B71" s="121" t="str">
        <f>INDEX('[1]2025 Sign Ups'!$C$2:$C$103,MATCH(A71,'[1]2025 Sign Ups'!$B$2:$B$103,0))</f>
        <v>Y</v>
      </c>
      <c r="C71" s="121">
        <f>VLOOKUP($A71,'[1]2025 Sign Ups'!$B$2:$F$127,4,FALSE)</f>
        <v>2</v>
      </c>
      <c r="D71" s="121" t="str">
        <f>VLOOKUP($A71,'[1]2025 Sign Ups'!$B$2:$G$127,5,FALSE)</f>
        <v>R</v>
      </c>
      <c r="E71" s="122">
        <f t="shared" si="8"/>
        <v>35.65</v>
      </c>
      <c r="F71" s="122">
        <f t="shared" si="9"/>
        <v>35.65</v>
      </c>
      <c r="G71" s="122" t="s">
        <v>228</v>
      </c>
      <c r="H71" s="122" t="s">
        <v>228</v>
      </c>
      <c r="I71" s="122" t="s">
        <v>228</v>
      </c>
      <c r="J71" s="122">
        <f>VLOOKUP($A71,'[1]2025 Sign Ups'!$B$2:$K$104,3,FALSE)</f>
        <v>0.25</v>
      </c>
      <c r="K71" s="131">
        <f>_xlfn.IFS(COUNTIF($G71:G71, "&gt;1")&gt;6,AVERAGE(SMALL(($G71:G71),{1,2,3,4,5}))-$F$1,COUNTIF($G71:G71, "&gt;1")&gt;5,AVERAGE(SMALL(($G71:G71),{1,2,3,4}))-$F$1,COUNTIF($G71:G71, "&gt;1")&gt;3,AVERAGE(SMALL(($F71:G71),{1,2,3,4}))-$F$1,COUNTIF($G71:G71, "&gt;1")&gt;1,AVERAGE(SMALL(($E71:G71),{1,2,3,4}))-$F$1,COUNTIF($G71:G71, "&gt;0")=1,AVERAGE(SMALL(($E71:G71),{1,2,3}))-$F$1,COUNTIF($G71:G71, "=0")=0,AVERAGE(SMALL(($E71:G71),{1,2}))-$F$1)</f>
        <v>0.25</v>
      </c>
      <c r="L71" s="131">
        <f>_xlfn.IFS(COUNTIF($G71:H71, "&gt;1")&gt;6,AVERAGE(SMALL(($G71:H71),{1,2,3,4,5}))-$F$1,COUNTIF($G71:H71, "&gt;1")&gt;5,AVERAGE(SMALL(($G71:H71),{1,2,3,4}))-$F$1,COUNTIF($G71:H71, "&gt;1")&gt;3,AVERAGE(SMALL(($F71:H71),{1,2,3,4}))-$F$1,COUNTIF($G71:H71, "&gt;1")&gt;1,AVERAGE(SMALL(($E71:H71),{1,2,3,4}))-$F$1,COUNTIF($G71:H71, "&gt;0")=1,AVERAGE(SMALL(($E71:H71),{1,2,3}))-$F$1,COUNTIF($G71:H71, "=0")=0,AVERAGE(SMALL(($E71:H71),{1,2}))-$F$1)</f>
        <v>0.25</v>
      </c>
      <c r="M71" s="131">
        <f>_xlfn.IFS(COUNTIF($G71:I71, "&gt;1")&gt;6,AVERAGE(SMALL(($G71:I71),{1,2,3,4,5}))-$F$1,COUNTIF($G71:I71, "&gt;1")&gt;5,AVERAGE(SMALL(($G71:I71),{1,2,3,4}))-$F$1,COUNTIF($G71:I71, "&gt;1")&gt;3,AVERAGE(SMALL(($F71:I71),{1,2,3,4}))-$F$1,COUNTIF($G71:I71, "&gt;1")&gt;1,AVERAGE(SMALL(($E71:I71),{1,2,3,4}))-$F$1,COUNTIF($G71:I71, "&gt;0")=1,AVERAGE(SMALL(($E71:I71),{1,2,3}))-$F$1,COUNTIF($G71:I71, "=0")=0,AVERAGE(SMALL(($E71:I71),{1,2}))-$F$1)</f>
        <v>0.25</v>
      </c>
      <c r="N71" s="125">
        <f t="shared" si="10"/>
        <v>0</v>
      </c>
      <c r="O71" s="126">
        <v>2</v>
      </c>
    </row>
    <row r="72" spans="1:15" ht="15.75" x14ac:dyDescent="0.25">
      <c r="A72" s="40" t="s">
        <v>134</v>
      </c>
      <c r="B72" s="121" t="str">
        <f>INDEX('[1]2025 Sign Ups'!$C$2:$C$103,MATCH(A72,'[1]2025 Sign Ups'!$B$2:$B$103,0))</f>
        <v>Y</v>
      </c>
      <c r="C72" s="121">
        <f>VLOOKUP($A72,'[1]2025 Sign Ups'!$B$2:$F$127,4,FALSE)</f>
        <v>6</v>
      </c>
      <c r="D72" s="121" t="s">
        <v>211</v>
      </c>
      <c r="E72" s="122">
        <f>AVERAGE(G72:H72)</f>
        <v>43.5</v>
      </c>
      <c r="F72" s="122">
        <f t="shared" si="9"/>
        <v>43.5</v>
      </c>
      <c r="G72" s="123">
        <v>44</v>
      </c>
      <c r="H72" s="123">
        <v>43</v>
      </c>
      <c r="I72" s="123">
        <v>44</v>
      </c>
      <c r="J72" s="122">
        <f>(G72-$F$1)*0.6</f>
        <v>5.160000000000001</v>
      </c>
      <c r="K72" s="122">
        <f>(H72-$F$1)*0.6</f>
        <v>4.5600000000000005</v>
      </c>
      <c r="L72" s="131">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M72" s="131">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N72" s="125">
        <f t="shared" si="10"/>
        <v>3</v>
      </c>
      <c r="O72" s="126">
        <v>1</v>
      </c>
    </row>
    <row r="73" spans="1:15" ht="15.75" x14ac:dyDescent="0.25">
      <c r="A73" s="31" t="s">
        <v>60</v>
      </c>
      <c r="B73" s="121" t="str">
        <f>INDEX('[1]2025 Sign Ups'!$C$2:$C$103,MATCH(A73,'[1]2025 Sign Ups'!$B$2:$B$103,0))</f>
        <v>Y</v>
      </c>
      <c r="C73" s="121">
        <f>VLOOKUP($A73,'[1]2025 Sign Ups'!$B$2:$F$127,4,FALSE)</f>
        <v>3</v>
      </c>
      <c r="D73" s="121" t="str">
        <f>VLOOKUP($A73,'[1]2025 Sign Ups'!$B$2:$G$127,5,FALSE)</f>
        <v>R</v>
      </c>
      <c r="E73" s="122">
        <f t="shared" ref="E73:E88" si="11">J73+35.4</f>
        <v>45.4</v>
      </c>
      <c r="F73" s="122">
        <f t="shared" si="9"/>
        <v>45.4</v>
      </c>
      <c r="G73" s="123">
        <v>46</v>
      </c>
      <c r="H73" s="123">
        <v>50</v>
      </c>
      <c r="I73" s="123" t="s">
        <v>228</v>
      </c>
      <c r="J73" s="122">
        <f>VLOOKUP($A73,'[1]2025 Sign Ups'!$B$2:$K$104,3,FALSE)</f>
        <v>10</v>
      </c>
      <c r="K73" s="131">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L73" s="131">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M73" s="131">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N73" s="125">
        <f t="shared" si="10"/>
        <v>2</v>
      </c>
      <c r="O73" s="126">
        <v>2</v>
      </c>
    </row>
    <row r="74" spans="1:15" ht="15.75" x14ac:dyDescent="0.25">
      <c r="A74" s="53" t="s">
        <v>36</v>
      </c>
      <c r="B74" s="121" t="str">
        <f>INDEX('[1]2025 Sign Ups'!$C$2:$C$103,MATCH(A74,'[1]2025 Sign Ups'!$B$2:$B$103,0))</f>
        <v>Y</v>
      </c>
      <c r="C74" s="121">
        <f>VLOOKUP($A74,'[1]2025 Sign Ups'!$B$2:$F$127,4,FALSE)</f>
        <v>1</v>
      </c>
      <c r="D74" s="121" t="str">
        <f>VLOOKUP($A74,'[1]2025 Sign Ups'!$B$2:$G$127,5,FALSE)</f>
        <v>R</v>
      </c>
      <c r="E74" s="122">
        <f t="shared" si="11"/>
        <v>42.8</v>
      </c>
      <c r="F74" s="122">
        <f t="shared" si="9"/>
        <v>42.8</v>
      </c>
      <c r="G74" s="123" t="s">
        <v>228</v>
      </c>
      <c r="H74" s="123" t="s">
        <v>228</v>
      </c>
      <c r="I74" s="123">
        <v>41</v>
      </c>
      <c r="J74" s="122">
        <f>VLOOKUP($A74,'[1]2025 Sign Ups'!$B$2:$K$104,3,FALSE)</f>
        <v>7.3999999999999986</v>
      </c>
      <c r="K74" s="131">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L74" s="131">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M74" s="131">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N74" s="125">
        <f t="shared" si="10"/>
        <v>1</v>
      </c>
      <c r="O74" s="126">
        <v>2</v>
      </c>
    </row>
    <row r="75" spans="1:15" ht="15.75" x14ac:dyDescent="0.25">
      <c r="A75" s="31" t="s">
        <v>128</v>
      </c>
      <c r="B75" s="121" t="str">
        <f>INDEX('[1]2025 Sign Ups'!$C$2:$C$103,MATCH(A75,'[1]2025 Sign Ups'!$B$2:$B$103,0))</f>
        <v>Y</v>
      </c>
      <c r="C75" s="121">
        <f>VLOOKUP($A75,'[1]2025 Sign Ups'!$B$2:$F$127,4,FALSE)</f>
        <v>8</v>
      </c>
      <c r="D75" s="121" t="str">
        <f>VLOOKUP($A75,'[1]2025 Sign Ups'!$B$2:$G$127,5,FALSE)</f>
        <v>R</v>
      </c>
      <c r="E75" s="122">
        <f t="shared" si="11"/>
        <v>46</v>
      </c>
      <c r="F75" s="122">
        <f t="shared" si="9"/>
        <v>46</v>
      </c>
      <c r="G75" s="123">
        <v>52</v>
      </c>
      <c r="H75" s="123" t="s">
        <v>228</v>
      </c>
      <c r="I75" s="123">
        <v>47</v>
      </c>
      <c r="J75" s="122">
        <f>VLOOKUP($A75,'[1]2025 Sign Ups'!$B$2:$K$104,3,FALSE)</f>
        <v>10.600000000000001</v>
      </c>
      <c r="K75" s="131">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L75" s="131">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M75" s="131">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N75" s="125">
        <f t="shared" si="10"/>
        <v>2</v>
      </c>
      <c r="O75" s="126">
        <v>2</v>
      </c>
    </row>
    <row r="76" spans="1:15" ht="15.75" x14ac:dyDescent="0.25">
      <c r="A76" s="31" t="s">
        <v>137</v>
      </c>
      <c r="B76" s="121" t="str">
        <f>INDEX('[1]2025 Sign Ups'!$C$2:$C$103,MATCH(A76,'[1]2025 Sign Ups'!$B$2:$B$103,0))</f>
        <v>Y</v>
      </c>
      <c r="C76" s="121">
        <f>VLOOKUP($A76,'[1]2025 Sign Ups'!$B$2:$F$127,4,FALSE)</f>
        <v>9</v>
      </c>
      <c r="D76" s="121" t="str">
        <f>VLOOKUP($A76,'[1]2025 Sign Ups'!$B$2:$G$127,5,FALSE)</f>
        <v>R</v>
      </c>
      <c r="E76" s="122">
        <f t="shared" si="11"/>
        <v>44</v>
      </c>
      <c r="F76" s="122">
        <f t="shared" si="9"/>
        <v>44</v>
      </c>
      <c r="G76" s="123">
        <v>47</v>
      </c>
      <c r="H76" s="123">
        <v>48</v>
      </c>
      <c r="I76" s="123">
        <v>50</v>
      </c>
      <c r="J76" s="122">
        <f>VLOOKUP($A76,'[1]2025 Sign Ups'!$B$2:$K$104,3,FALSE)</f>
        <v>8.6000000000000014</v>
      </c>
      <c r="K76" s="131">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L76" s="131">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M76" s="131">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N76" s="125">
        <f t="shared" si="10"/>
        <v>3</v>
      </c>
      <c r="O76" s="126">
        <v>2</v>
      </c>
    </row>
    <row r="77" spans="1:15" ht="15.75" x14ac:dyDescent="0.25">
      <c r="A77" s="31" t="s">
        <v>115</v>
      </c>
      <c r="B77" s="121" t="str">
        <f>INDEX('[1]2025 Sign Ups'!$C$2:$C$103,MATCH(A77,'[1]2025 Sign Ups'!$B$2:$B$103,0))</f>
        <v>Y</v>
      </c>
      <c r="C77" s="121">
        <f>VLOOKUP($A77,'[1]2025 Sign Ups'!$B$2:$F$127,4,FALSE)</f>
        <v>2</v>
      </c>
      <c r="D77" s="121" t="str">
        <f>VLOOKUP($A77,'[1]2025 Sign Ups'!$B$2:$G$127,5,FALSE)</f>
        <v>R</v>
      </c>
      <c r="E77" s="122">
        <f t="shared" si="11"/>
        <v>48</v>
      </c>
      <c r="F77" s="122">
        <f t="shared" si="9"/>
        <v>48</v>
      </c>
      <c r="G77" s="123" t="s">
        <v>228</v>
      </c>
      <c r="H77" s="123" t="s">
        <v>228</v>
      </c>
      <c r="I77" s="123" t="s">
        <v>228</v>
      </c>
      <c r="J77" s="122">
        <f>VLOOKUP($A77,'[1]2025 Sign Ups'!$B$2:$K$104,3,FALSE)</f>
        <v>12.600000000000001</v>
      </c>
      <c r="K77" s="131">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L77" s="131">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M77" s="131">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N77" s="125">
        <f t="shared" si="10"/>
        <v>0</v>
      </c>
      <c r="O77" s="126">
        <v>2</v>
      </c>
    </row>
    <row r="78" spans="1:15" ht="15.75" x14ac:dyDescent="0.25">
      <c r="A78" s="31" t="s">
        <v>133</v>
      </c>
      <c r="B78" s="121" t="str">
        <f>INDEX('[1]2025 Sign Ups'!$C$2:$C$103,MATCH(A78,'[1]2025 Sign Ups'!$B$2:$B$103,0))</f>
        <v>Y</v>
      </c>
      <c r="C78" s="121">
        <f>VLOOKUP($A78,'[1]2025 Sign Ups'!$B$2:$F$127,4,FALSE)</f>
        <v>9</v>
      </c>
      <c r="D78" s="121" t="str">
        <f>VLOOKUP($A78,'[1]2025 Sign Ups'!$B$2:$G$127,5,FALSE)</f>
        <v>R</v>
      </c>
      <c r="E78" s="122">
        <f t="shared" si="11"/>
        <v>46.6</v>
      </c>
      <c r="F78" s="122">
        <f t="shared" si="9"/>
        <v>46.6</v>
      </c>
      <c r="G78" s="123">
        <v>48</v>
      </c>
      <c r="H78" s="123">
        <v>47</v>
      </c>
      <c r="I78" s="123">
        <v>50</v>
      </c>
      <c r="J78" s="122">
        <f>VLOOKUP($A78,'[1]2025 Sign Ups'!$B$2:$K$104,3,FALSE)</f>
        <v>11.200000000000003</v>
      </c>
      <c r="K78" s="131">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L78" s="131">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M78" s="131">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N78" s="125">
        <f t="shared" si="10"/>
        <v>3</v>
      </c>
      <c r="O78" s="126">
        <v>2</v>
      </c>
    </row>
    <row r="79" spans="1:15" ht="15.75" x14ac:dyDescent="0.25">
      <c r="A79" s="31" t="s">
        <v>103</v>
      </c>
      <c r="B79" s="121" t="str">
        <f>INDEX('[1]2025 Sign Ups'!$C$2:$C$103,MATCH(A79,'[1]2025 Sign Ups'!$B$2:$B$103,0))</f>
        <v>Y</v>
      </c>
      <c r="C79" s="121">
        <f>VLOOKUP($A79,'[1]2025 Sign Ups'!$B$2:$F$127,4,FALSE)</f>
        <v>2</v>
      </c>
      <c r="D79" s="121" t="str">
        <f>VLOOKUP($A79,'[1]2025 Sign Ups'!$B$2:$G$127,5,FALSE)</f>
        <v>R</v>
      </c>
      <c r="E79" s="122">
        <f t="shared" si="11"/>
        <v>45.4</v>
      </c>
      <c r="F79" s="122">
        <f t="shared" si="9"/>
        <v>45.4</v>
      </c>
      <c r="G79" s="123">
        <v>48</v>
      </c>
      <c r="H79" s="123">
        <v>51</v>
      </c>
      <c r="I79" s="123">
        <v>46</v>
      </c>
      <c r="J79" s="122">
        <f>VLOOKUP($A79,'[1]2025 Sign Ups'!$B$2:$K$104,3,FALSE)</f>
        <v>10</v>
      </c>
      <c r="K79" s="131">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L79" s="131">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M79" s="131">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N79" s="125">
        <f t="shared" si="10"/>
        <v>3</v>
      </c>
      <c r="O79" s="126">
        <v>2</v>
      </c>
    </row>
    <row r="80" spans="1:15" ht="15.75" x14ac:dyDescent="0.25">
      <c r="A80" s="31" t="s">
        <v>85</v>
      </c>
      <c r="B80" s="121" t="str">
        <f>INDEX('[1]2025 Sign Ups'!$C$2:$C$103,MATCH(A80,'[1]2025 Sign Ups'!$B$2:$B$103,0))</f>
        <v>Y</v>
      </c>
      <c r="C80" s="121">
        <f>VLOOKUP($A80,'[1]2025 Sign Ups'!$B$2:$F$127,4,FALSE)</f>
        <v>5</v>
      </c>
      <c r="D80" s="121" t="str">
        <f>VLOOKUP($A80,'[1]2025 Sign Ups'!$B$2:$G$127,5,FALSE)</f>
        <v>R</v>
      </c>
      <c r="E80" s="122">
        <f t="shared" si="11"/>
        <v>40.833333333333336</v>
      </c>
      <c r="F80" s="122">
        <f t="shared" si="9"/>
        <v>40.833333333333336</v>
      </c>
      <c r="G80" s="123">
        <v>37</v>
      </c>
      <c r="H80" s="123">
        <v>42</v>
      </c>
      <c r="I80" s="123">
        <v>43</v>
      </c>
      <c r="J80" s="122">
        <f>VLOOKUP($A80,'[1]2025 Sign Ups'!$B$2:$K$104,3,FALSE)</f>
        <v>5.4333333333333371</v>
      </c>
      <c r="K80" s="131">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L80" s="131">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M80" s="131">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N80" s="125">
        <f t="shared" si="10"/>
        <v>3</v>
      </c>
      <c r="O80" s="126">
        <v>2</v>
      </c>
    </row>
    <row r="81" spans="1:16" ht="15.75" x14ac:dyDescent="0.25">
      <c r="A81" s="31" t="s">
        <v>130</v>
      </c>
      <c r="B81" s="121" t="str">
        <f>INDEX('[1]2025 Sign Ups'!$C$2:$C$103,MATCH(A81,'[1]2025 Sign Ups'!$B$2:$B$103,0))</f>
        <v>Y</v>
      </c>
      <c r="C81" s="121">
        <f>VLOOKUP($A81,'[1]2025 Sign Ups'!$B$2:$F$127,4,FALSE)</f>
        <v>9</v>
      </c>
      <c r="D81" s="121" t="str">
        <f>VLOOKUP($A81,'[1]2025 Sign Ups'!$B$2:$G$127,5,FALSE)</f>
        <v>R</v>
      </c>
      <c r="E81" s="122">
        <f t="shared" si="11"/>
        <v>38.6</v>
      </c>
      <c r="F81" s="122">
        <f t="shared" si="9"/>
        <v>38.6</v>
      </c>
      <c r="G81" s="123" t="s">
        <v>228</v>
      </c>
      <c r="H81" s="123">
        <v>40</v>
      </c>
      <c r="I81" s="123">
        <v>41</v>
      </c>
      <c r="J81" s="122">
        <f>VLOOKUP($A81,'[1]2025 Sign Ups'!$B$2:$K$104,3,FALSE)</f>
        <v>3.2000000000000028</v>
      </c>
      <c r="K81" s="131">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L81" s="131">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M81" s="131">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N81" s="125">
        <f t="shared" si="10"/>
        <v>2</v>
      </c>
      <c r="O81" s="126">
        <v>2</v>
      </c>
    </row>
    <row r="82" spans="1:16" ht="15.75" x14ac:dyDescent="0.25">
      <c r="A82" s="31" t="s">
        <v>107</v>
      </c>
      <c r="B82" s="121" t="str">
        <f>INDEX('[1]2025 Sign Ups'!$C$2:$C$103,MATCH(A82,'[1]2025 Sign Ups'!$B$2:$B$103,0))</f>
        <v>Y</v>
      </c>
      <c r="C82" s="121">
        <f>VLOOKUP($A82,'[1]2025 Sign Ups'!$B$2:$F$127,4,FALSE)</f>
        <v>4</v>
      </c>
      <c r="D82" s="121" t="str">
        <f>VLOOKUP($A82,'[1]2025 Sign Ups'!$B$2:$G$127,5,FALSE)</f>
        <v>R</v>
      </c>
      <c r="E82" s="122">
        <f t="shared" si="11"/>
        <v>44.6</v>
      </c>
      <c r="F82" s="122">
        <f t="shared" si="9"/>
        <v>44.6</v>
      </c>
      <c r="G82" s="123" t="s">
        <v>228</v>
      </c>
      <c r="H82" s="123">
        <v>50</v>
      </c>
      <c r="I82" s="123">
        <v>48</v>
      </c>
      <c r="J82" s="122">
        <f>VLOOKUP($A82,'[1]2025 Sign Ups'!$B$2:$K$104,3,FALSE)</f>
        <v>9.2000000000000028</v>
      </c>
      <c r="K82" s="131">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L82" s="131">
        <f>_xlfn.IFS(COUNTIF($G82:H82, "&gt;1")&gt;6,AVERAGE(SMALL(($G82:H82),{1,2,3,4,5}))-$F$1,COUNTIF($G82:H82, "&gt;1")&gt;5,AVERAGE(SMALL(($G82:H82),{1,2,3,4}))-$F$1,COUNTIF($G82:H82, "&gt;1")&gt;3,AVERAGE(SMALL(($F82:H82),{1,2,3,4}))-$F$1,COUNTIF($G82:H82, "&gt;1")&gt;1,AVERAGE(SMALL(($E82:H82),{1,2,3,4}))-$F$1,COUNTIF($G82:H82, "&gt;0")=1,AVERAGE(SMALL(($E82:H82),{1,2,3}))-$F$1,COUNTIF($G82:H82, "=0")=0,AVERAGE(SMALL(($E82:H82),{1,2}))-$F$1)</f>
        <v>11</v>
      </c>
      <c r="M82" s="131">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N82" s="125">
        <f t="shared" si="10"/>
        <v>2</v>
      </c>
      <c r="O82" s="126">
        <v>2</v>
      </c>
    </row>
    <row r="83" spans="1:16" ht="15.75" x14ac:dyDescent="0.25">
      <c r="A83" s="31" t="s">
        <v>142</v>
      </c>
      <c r="B83" s="121" t="str">
        <f>INDEX('[1]2025 Sign Ups'!$C$2:$C$103,MATCH(A83,'[1]2025 Sign Ups'!$B$2:$B$103,0))</f>
        <v>Y</v>
      </c>
      <c r="C83" s="121">
        <f>VLOOKUP($A83,'[1]2025 Sign Ups'!$B$2:$F$127,4,FALSE)</f>
        <v>9</v>
      </c>
      <c r="D83" s="121" t="str">
        <f>VLOOKUP($A83,'[1]2025 Sign Ups'!$B$2:$G$127,5,FALSE)</f>
        <v>R</v>
      </c>
      <c r="E83" s="122">
        <f t="shared" si="11"/>
        <v>52.8</v>
      </c>
      <c r="F83" s="122">
        <f t="shared" si="9"/>
        <v>52.8</v>
      </c>
      <c r="G83" s="122">
        <v>59</v>
      </c>
      <c r="H83" s="122" t="s">
        <v>228</v>
      </c>
      <c r="I83" s="122" t="s">
        <v>228</v>
      </c>
      <c r="J83" s="122">
        <f>VLOOKUP($A83,'[1]2025 Sign Ups'!$B$2:$K$104,3,FALSE)</f>
        <v>17.399999999999999</v>
      </c>
      <c r="K83" s="131">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L83" s="131">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M83" s="131">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N83" s="125">
        <f t="shared" si="10"/>
        <v>1</v>
      </c>
      <c r="O83" s="126">
        <v>2</v>
      </c>
    </row>
    <row r="84" spans="1:16" ht="15.75" x14ac:dyDescent="0.25">
      <c r="A84" s="31" t="s">
        <v>79</v>
      </c>
      <c r="B84" s="121" t="str">
        <f>INDEX('[1]2025 Sign Ups'!$C$2:$C$103,MATCH(A84,'[1]2025 Sign Ups'!$B$2:$B$103,0))</f>
        <v>Y</v>
      </c>
      <c r="C84" s="121">
        <f>VLOOKUP($A84,'[1]2025 Sign Ups'!$B$2:$F$127,4,FALSE)</f>
        <v>5</v>
      </c>
      <c r="D84" s="121" t="str">
        <f>VLOOKUP($A84,'[1]2025 Sign Ups'!$B$2:$G$127,5,FALSE)</f>
        <v>S</v>
      </c>
      <c r="E84" s="122">
        <f t="shared" si="11"/>
        <v>42</v>
      </c>
      <c r="F84" s="122">
        <f t="shared" si="9"/>
        <v>42</v>
      </c>
      <c r="G84" s="122">
        <v>47</v>
      </c>
      <c r="H84" s="122">
        <v>46</v>
      </c>
      <c r="I84" s="122">
        <v>46</v>
      </c>
      <c r="J84" s="122">
        <f>VLOOKUP($A84,'[1]2025 Sign Ups'!$B$2:$K$104,3,FALSE)</f>
        <v>6.6000000000000014</v>
      </c>
      <c r="K84" s="131">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L84" s="131">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M84" s="131">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N84" s="125">
        <f t="shared" si="10"/>
        <v>3</v>
      </c>
      <c r="O84" s="126">
        <v>2</v>
      </c>
    </row>
    <row r="85" spans="1:16" ht="15.75" x14ac:dyDescent="0.25">
      <c r="A85" s="31" t="s">
        <v>94</v>
      </c>
      <c r="B85" s="121" t="str">
        <f>INDEX('[1]2025 Sign Ups'!$C$2:$C$103,MATCH(A85,'[1]2025 Sign Ups'!$B$2:$B$103,0))</f>
        <v>Y</v>
      </c>
      <c r="C85" s="121">
        <f>VLOOKUP($A85,'[1]2025 Sign Ups'!$B$2:$F$127,4,FALSE)</f>
        <v>10</v>
      </c>
      <c r="D85" s="121" t="str">
        <f>VLOOKUP($A85,'[1]2025 Sign Ups'!$B$2:$G$127,5,FALSE)</f>
        <v>R</v>
      </c>
      <c r="E85" s="122">
        <f t="shared" si="11"/>
        <v>46.4</v>
      </c>
      <c r="F85" s="122">
        <f t="shared" si="9"/>
        <v>46.4</v>
      </c>
      <c r="G85" s="123">
        <v>41</v>
      </c>
      <c r="H85" s="123">
        <v>49</v>
      </c>
      <c r="I85" s="123" t="s">
        <v>228</v>
      </c>
      <c r="J85" s="122">
        <f>VLOOKUP($A85,'[1]2025 Sign Ups'!$B$2:$K$104,3,FALSE)</f>
        <v>11</v>
      </c>
      <c r="K85" s="131">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L85" s="131">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M85" s="131">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N85" s="125">
        <f t="shared" si="10"/>
        <v>2</v>
      </c>
      <c r="O85" s="126">
        <v>2</v>
      </c>
    </row>
    <row r="86" spans="1:16" ht="15.75" x14ac:dyDescent="0.25">
      <c r="A86" s="31" t="s">
        <v>118</v>
      </c>
      <c r="B86" s="121" t="str">
        <f>INDEX('[1]2025 Sign Ups'!$C$2:$C$103,MATCH(A86,'[1]2025 Sign Ups'!$B$2:$B$103,0))</f>
        <v>Y</v>
      </c>
      <c r="C86" s="121">
        <f>VLOOKUP($A86,'[1]2025 Sign Ups'!$B$2:$F$127,4,FALSE)</f>
        <v>2</v>
      </c>
      <c r="D86" s="121" t="str">
        <f>VLOOKUP($A86,'[1]2025 Sign Ups'!$B$2:$G$127,5,FALSE)</f>
        <v>R</v>
      </c>
      <c r="E86" s="122">
        <f t="shared" si="11"/>
        <v>49</v>
      </c>
      <c r="F86" s="122">
        <f t="shared" si="9"/>
        <v>49</v>
      </c>
      <c r="G86" s="123" t="s">
        <v>228</v>
      </c>
      <c r="H86" s="123">
        <v>46</v>
      </c>
      <c r="I86" s="123" t="s">
        <v>228</v>
      </c>
      <c r="J86" s="135">
        <f>VLOOKUP($A86,'[1]2025 Sign Ups'!$B$2:$K$104,3,FALSE)</f>
        <v>13.600000000000001</v>
      </c>
      <c r="K86" s="131">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L86" s="131">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M86" s="131">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N86" s="125">
        <f t="shared" si="10"/>
        <v>1</v>
      </c>
      <c r="O86" s="126">
        <v>2</v>
      </c>
      <c r="P86" s="137" t="b">
        <f>COUNTIF($G86:G86,"=0")=0</f>
        <v>1</v>
      </c>
    </row>
    <row r="87" spans="1:16" ht="15.75" x14ac:dyDescent="0.25">
      <c r="A87" s="31" t="s">
        <v>117</v>
      </c>
      <c r="B87" s="121" t="str">
        <f>INDEX('[1]2025 Sign Ups'!$C$2:$C$103,MATCH(A87,'[1]2025 Sign Ups'!$B$2:$B$103,0))</f>
        <v>Y</v>
      </c>
      <c r="C87" s="121">
        <f>VLOOKUP($A87,'[1]2025 Sign Ups'!$B$2:$F$127,4,FALSE)</f>
        <v>4</v>
      </c>
      <c r="D87" s="121" t="str">
        <f>VLOOKUP($A87,'[1]2025 Sign Ups'!$B$2:$G$127,5,FALSE)</f>
        <v>R</v>
      </c>
      <c r="E87" s="122">
        <f t="shared" si="11"/>
        <v>47.833333333333336</v>
      </c>
      <c r="F87" s="122">
        <f t="shared" si="9"/>
        <v>47.833333333333336</v>
      </c>
      <c r="G87" s="123">
        <v>52</v>
      </c>
      <c r="H87" s="123">
        <v>53</v>
      </c>
      <c r="I87" s="123" t="s">
        <v>228</v>
      </c>
      <c r="J87" s="122">
        <f>VLOOKUP($A87,'[1]2025 Sign Ups'!$B$2:$K$104,3,FALSE)</f>
        <v>12.433333333333337</v>
      </c>
      <c r="K87" s="131">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L87" s="131">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M87" s="131">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N87" s="125">
        <f t="shared" si="10"/>
        <v>2</v>
      </c>
      <c r="O87" s="126">
        <v>2</v>
      </c>
    </row>
    <row r="88" spans="1:16" ht="15.75" x14ac:dyDescent="0.25">
      <c r="A88" s="31" t="s">
        <v>108</v>
      </c>
      <c r="B88" s="121" t="str">
        <f>INDEX('[1]2025 Sign Ups'!$C$2:$C$103,MATCH(A88,'[1]2025 Sign Ups'!$B$2:$B$103,0))</f>
        <v>Y</v>
      </c>
      <c r="C88" s="121">
        <f>VLOOKUP($A88,'[1]2025 Sign Ups'!$B$2:$F$127,4,FALSE)</f>
        <v>2</v>
      </c>
      <c r="D88" s="121" t="str">
        <f>VLOOKUP($A88,'[1]2025 Sign Ups'!$B$2:$G$127,5,FALSE)</f>
        <v>R</v>
      </c>
      <c r="E88" s="122">
        <f t="shared" si="11"/>
        <v>44.8</v>
      </c>
      <c r="F88" s="122">
        <f t="shared" si="9"/>
        <v>44.8</v>
      </c>
      <c r="G88" s="122" t="s">
        <v>228</v>
      </c>
      <c r="H88" s="122">
        <v>48</v>
      </c>
      <c r="I88" s="122">
        <v>50</v>
      </c>
      <c r="J88" s="122">
        <f>VLOOKUP($A88,'[1]2025 Sign Ups'!$B$2:$K$104,3,FALSE)</f>
        <v>9.3999999999999986</v>
      </c>
      <c r="K88" s="131">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L88" s="131">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M88" s="131">
        <f>_xlfn.IFS(COUNTIF($G88:I88, "&gt;1")&gt;6,AVERAGE(SMALL(($G88:I88),{1,2,3,4,5}))-$F$1,COUNTIF($G88:I88, "&gt;1")&gt;5,AVERAGE(SMALL(($G88:I88),{1,2,3,4}))-$F$1,COUNTIF($G88:I88, "&gt;1")&gt;3,AVERAGE(SMALL(($F88:I88),{1,2,3,4}))-$F$1,COUNTIF($G88:I88, "&gt;1")&gt;1,AVERAGE(SMALL(($E88:I88),{1,2,3,4}))-$F$1,COUNTIF($G88:I88, "&gt;0")=1,AVERAGE(SMALL(($E88:I88),{1,2,3}))-$F$1,COUNTIF($G88:I88, "=0")=0,AVERAGE(SMALL(($E88:I88),{1,2}))-$F$1)</f>
        <v>11.5</v>
      </c>
      <c r="N88" s="125">
        <f t="shared" si="10"/>
        <v>2</v>
      </c>
      <c r="O88" s="126">
        <v>2</v>
      </c>
    </row>
    <row r="89" spans="1:16" ht="15.75" x14ac:dyDescent="0.25">
      <c r="A89" s="40" t="s">
        <v>47</v>
      </c>
      <c r="B89" s="120" t="s">
        <v>200</v>
      </c>
      <c r="C89" s="121">
        <f>VLOOKUP($A89,'[1]2025 Sign Ups'!$B$2:$F$127,4,FALSE)</f>
        <v>1</v>
      </c>
      <c r="D89" s="121" t="str">
        <f>VLOOKUP($A89,'[1]2025 Sign Ups'!$B$2:$G$127,5,FALSE)</f>
        <v>R</v>
      </c>
      <c r="E89" s="122">
        <f>AVERAGE(G89:H89)</f>
        <v>52</v>
      </c>
      <c r="F89" s="122">
        <f t="shared" si="9"/>
        <v>52</v>
      </c>
      <c r="G89" s="123">
        <v>48</v>
      </c>
      <c r="H89" s="123">
        <v>56</v>
      </c>
      <c r="I89" s="123">
        <v>53</v>
      </c>
      <c r="J89" s="122">
        <f>(G89-$F$1)*0.7</f>
        <v>8.82</v>
      </c>
      <c r="K89" s="122">
        <f>(H89-$F$1)*0.8</f>
        <v>16.48</v>
      </c>
      <c r="L89" s="131">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M89" s="131">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N89" s="125">
        <f t="shared" si="10"/>
        <v>3</v>
      </c>
      <c r="O89" s="126">
        <v>0</v>
      </c>
    </row>
    <row r="90" spans="1:16" ht="15.75" x14ac:dyDescent="0.25">
      <c r="A90" s="31" t="s">
        <v>77</v>
      </c>
      <c r="B90" s="121" t="str">
        <f>INDEX('[1]2025 Sign Ups'!$C$2:$C$103,MATCH(A90,'[1]2025 Sign Ups'!$B$2:$B$103,0))</f>
        <v>Y</v>
      </c>
      <c r="C90" s="121">
        <f>VLOOKUP($A90,'[1]2025 Sign Ups'!$B$2:$F$127,4,FALSE)</f>
        <v>5</v>
      </c>
      <c r="D90" s="121" t="str">
        <f>VLOOKUP($A90,'[1]2025 Sign Ups'!$B$2:$G$127,5,FALSE)</f>
        <v>R</v>
      </c>
      <c r="E90" s="122">
        <f>J90+35.4</f>
        <v>39.666666666666664</v>
      </c>
      <c r="F90" s="122">
        <f t="shared" si="9"/>
        <v>39.666666666666664</v>
      </c>
      <c r="G90" s="123">
        <v>39</v>
      </c>
      <c r="H90" s="123">
        <v>40</v>
      </c>
      <c r="I90" s="123">
        <v>41</v>
      </c>
      <c r="J90" s="122">
        <f>VLOOKUP($A90,'[1]2025 Sign Ups'!$B$2:$K$104,3,FALSE)</f>
        <v>4.2666666666666657</v>
      </c>
      <c r="K90" s="131">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L90" s="131">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M90" s="131">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N90" s="125">
        <f t="shared" si="10"/>
        <v>3</v>
      </c>
      <c r="O90" s="126">
        <v>2</v>
      </c>
    </row>
    <row r="91" spans="1:16" ht="15.75" x14ac:dyDescent="0.25">
      <c r="A91" s="31" t="s">
        <v>56</v>
      </c>
      <c r="B91" s="121" t="str">
        <f>INDEX('[1]2025 Sign Ups'!$C$2:$C$103,MATCH(A91,'[1]2025 Sign Ups'!$B$2:$B$103,0))</f>
        <v>Y</v>
      </c>
      <c r="C91" s="121">
        <f>VLOOKUP($A91,'[1]2025 Sign Ups'!$B$2:$F$127,4,FALSE)</f>
        <v>1</v>
      </c>
      <c r="D91" s="121" t="str">
        <f>VLOOKUP($A91,'[1]2025 Sign Ups'!$B$2:$G$127,5,FALSE)</f>
        <v>R</v>
      </c>
      <c r="E91" s="122">
        <f>J91+35.4</f>
        <v>35.5</v>
      </c>
      <c r="F91" s="122">
        <f t="shared" si="9"/>
        <v>35.5</v>
      </c>
      <c r="G91" s="123">
        <v>34</v>
      </c>
      <c r="H91" s="123">
        <v>44</v>
      </c>
      <c r="I91" s="123" t="s">
        <v>228</v>
      </c>
      <c r="J91" s="122">
        <f>VLOOKUP($A91,'[1]2025 Sign Ups'!$B$2:$K$104,3,FALSE)</f>
        <v>0.10000000000000142</v>
      </c>
      <c r="K91" s="131">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L91" s="131">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M91" s="131">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N91" s="125">
        <f t="shared" si="10"/>
        <v>2</v>
      </c>
      <c r="O91" s="126">
        <v>2</v>
      </c>
    </row>
    <row r="92" spans="1:16" ht="15.75" x14ac:dyDescent="0.25">
      <c r="A92" s="40" t="s">
        <v>54</v>
      </c>
      <c r="B92" s="121" t="str">
        <f>INDEX('[1]2025 Sign Ups'!$C$2:$C$103,MATCH(A92,'[1]2025 Sign Ups'!$B$2:$B$103,0))</f>
        <v>Y</v>
      </c>
      <c r="C92" s="121">
        <f>VLOOKUP($A92,'[1]2025 Sign Ups'!$B$2:$F$127,4,FALSE)</f>
        <v>3</v>
      </c>
      <c r="D92" s="121" t="s">
        <v>211</v>
      </c>
      <c r="E92" s="122">
        <f>AVERAGE(G92:H92)</f>
        <v>46.5</v>
      </c>
      <c r="F92" s="122">
        <f t="shared" si="9"/>
        <v>46.5</v>
      </c>
      <c r="G92" s="123">
        <v>43</v>
      </c>
      <c r="H92" s="123">
        <v>50</v>
      </c>
      <c r="I92" s="123">
        <v>50</v>
      </c>
      <c r="J92" s="122">
        <f>(G92-$F$1)*0.6</f>
        <v>4.5600000000000005</v>
      </c>
      <c r="K92" s="122">
        <f>(H92-$F$1)*0.7</f>
        <v>10.220000000000001</v>
      </c>
      <c r="L92" s="131">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M92" s="131">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N92" s="125">
        <f t="shared" si="10"/>
        <v>3</v>
      </c>
      <c r="O92" s="126">
        <v>1</v>
      </c>
    </row>
    <row r="93" spans="1:16" ht="15.75" x14ac:dyDescent="0.25">
      <c r="A93" s="31" t="s">
        <v>148</v>
      </c>
      <c r="B93" s="121" t="str">
        <f>INDEX('[1]2025 Sign Ups'!$C$2:$C$103,MATCH(A93,'[1]2025 Sign Ups'!$B$2:$B$103,0))</f>
        <v>Y</v>
      </c>
      <c r="C93" s="121">
        <f>VLOOKUP($A93,'[1]2025 Sign Ups'!$B$2:$F$127,4,FALSE)</f>
        <v>7</v>
      </c>
      <c r="D93" s="121" t="str">
        <f>VLOOKUP($A93,'[1]2025 Sign Ups'!$B$2:$G$127,5,FALSE)</f>
        <v>R</v>
      </c>
      <c r="E93" s="122">
        <f>J93+35.4</f>
        <v>39.333333333333336</v>
      </c>
      <c r="F93" s="122">
        <f t="shared" si="9"/>
        <v>39.333333333333336</v>
      </c>
      <c r="G93" s="123">
        <v>46</v>
      </c>
      <c r="H93" s="123">
        <v>41</v>
      </c>
      <c r="I93" s="123">
        <v>39</v>
      </c>
      <c r="J93" s="122">
        <f>VLOOKUP($A93,'[1]2025 Sign Ups'!$B$2:$K$104,3,FALSE)</f>
        <v>3.9333333333333371</v>
      </c>
      <c r="K93" s="131">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L93" s="131">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M93" s="131">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N93" s="125">
        <f t="shared" si="10"/>
        <v>3</v>
      </c>
      <c r="O93" s="126">
        <v>2</v>
      </c>
    </row>
    <row r="94" spans="1:16" ht="15.75" x14ac:dyDescent="0.25">
      <c r="A94" s="40" t="s">
        <v>141</v>
      </c>
      <c r="B94" s="121" t="str">
        <f>INDEX('[1]2025 Sign Ups'!$C$2:$C$103,MATCH(A94,'[1]2025 Sign Ups'!$B$2:$B$103,0))</f>
        <v>Y</v>
      </c>
      <c r="C94" s="121">
        <f>VLOOKUP($A94,'[1]2025 Sign Ups'!$B$2:$F$127,4,FALSE)</f>
        <v>9</v>
      </c>
      <c r="D94" s="121" t="str">
        <f>VLOOKUP($A94,'[1]2025 Sign Ups'!$B$2:$G$127,5,FALSE)</f>
        <v>R</v>
      </c>
      <c r="E94" s="122">
        <f>J94+35.4</f>
        <v>41.8</v>
      </c>
      <c r="F94" s="122">
        <f t="shared" si="9"/>
        <v>41.8</v>
      </c>
      <c r="G94" s="122">
        <v>40</v>
      </c>
      <c r="H94" s="122" t="s">
        <v>228</v>
      </c>
      <c r="I94" s="122" t="s">
        <v>228</v>
      </c>
      <c r="J94" s="122">
        <f>VLOOKUP($A94,'[1]2025 Sign Ups'!$B$2:$K$104,3,FALSE)</f>
        <v>6.3999999999999986</v>
      </c>
      <c r="K94" s="131">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L94" s="131">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M94" s="131">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N94" s="125">
        <f t="shared" si="10"/>
        <v>1</v>
      </c>
      <c r="O94" s="126">
        <v>2</v>
      </c>
      <c r="P94" s="136"/>
    </row>
    <row r="95" spans="1:16" ht="15.75" x14ac:dyDescent="0.25">
      <c r="A95" s="40" t="s">
        <v>80</v>
      </c>
      <c r="B95" s="120" t="s">
        <v>200</v>
      </c>
      <c r="C95" s="121">
        <f>VLOOKUP($A95,'[1]2025 Sign Ups'!$B$2:$F$127,4,FALSE)</f>
        <v>10</v>
      </c>
      <c r="D95" s="121" t="str">
        <f>VLOOKUP($A95,'[1]2025 Sign Ups'!$B$2:$G$127,5,FALSE)</f>
        <v>R</v>
      </c>
      <c r="E95" s="122">
        <f>AVERAGE(G95:I95)</f>
        <v>40</v>
      </c>
      <c r="F95" s="122">
        <f t="shared" si="9"/>
        <v>40</v>
      </c>
      <c r="G95" s="123" t="s">
        <v>228</v>
      </c>
      <c r="H95" s="123">
        <v>40</v>
      </c>
      <c r="I95" s="123">
        <v>40</v>
      </c>
      <c r="J95" s="122" t="s">
        <v>182</v>
      </c>
      <c r="K95" s="122">
        <f>(H95-$F$1)*0.6</f>
        <v>2.7600000000000007</v>
      </c>
      <c r="L95" s="122">
        <f>(I95-$F$1)*0.6</f>
        <v>2.7600000000000007</v>
      </c>
      <c r="M95" s="127">
        <f>_xlfn.IFS($N95&gt;6,AVERAGE(SMALL(($G95:$I95),{1,2,3,4,5}))-$F$1,$N95&gt;5,AVERAGE(SMALL(($G95:$I95),{1,2,3,4}))-$F$1,$N95&gt;3,AVERAGE(SMALL(($F95:$I95),{1,2,3,4}))-$F$1,$N95&gt;1,AVERAGE(SMALL(($E95:$I95),{1,2,3,4}))-$F$1,$N95=1,AVERAGE(SMALL(($E95:$I95),{1,2,3}))-$F$1,$N95=0,AVERAGE(SMALL(($E95:$I95),{1,2}))-$F$1)</f>
        <v>4.6000000000000014</v>
      </c>
      <c r="N95" s="125">
        <f t="shared" si="10"/>
        <v>2</v>
      </c>
      <c r="O95" s="126">
        <v>0</v>
      </c>
    </row>
    <row r="96" spans="1:16" ht="15.75" x14ac:dyDescent="0.25">
      <c r="A96" s="40" t="s">
        <v>151</v>
      </c>
      <c r="B96" s="121" t="str">
        <f>INDEX('[1]2025 Sign Ups'!$C$2:$C$103,MATCH(A96,'[1]2025 Sign Ups'!$B$2:$B$103,0))</f>
        <v>Y</v>
      </c>
      <c r="C96" s="121">
        <f>VLOOKUP($A96,'[1]2025 Sign Ups'!$B$2:$F$127,4,FALSE)</f>
        <v>9</v>
      </c>
      <c r="D96" s="121" t="s">
        <v>211</v>
      </c>
      <c r="E96" s="122">
        <f>AVERAGE(G96:H96)</f>
        <v>43.5</v>
      </c>
      <c r="F96" s="122">
        <f t="shared" si="9"/>
        <v>43.5</v>
      </c>
      <c r="G96" s="123">
        <v>42</v>
      </c>
      <c r="H96" s="123">
        <v>45</v>
      </c>
      <c r="I96" s="123">
        <v>47</v>
      </c>
      <c r="J96" s="122">
        <f>(G96-$F$1)*0.6</f>
        <v>3.9600000000000009</v>
      </c>
      <c r="K96" s="122">
        <f>(H96-$F$1)*0.6</f>
        <v>5.7600000000000007</v>
      </c>
      <c r="L96" s="131">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M96" s="131">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N96" s="125">
        <f t="shared" si="10"/>
        <v>3</v>
      </c>
      <c r="O96" s="126">
        <v>1</v>
      </c>
    </row>
    <row r="97" spans="1:23" ht="15.75" customHeight="1" x14ac:dyDescent="0.25">
      <c r="A97" s="31" t="s">
        <v>161</v>
      </c>
      <c r="B97" s="121" t="str">
        <f>INDEX('[1]2025 Sign Ups'!$C$2:$C$103,MATCH(A97,'[1]2025 Sign Ups'!$B$2:$B$103,0))</f>
        <v>Y</v>
      </c>
      <c r="C97" s="121">
        <f>VLOOKUP($A97,'[1]2025 Sign Ups'!$B$2:$F$127,4,FALSE)</f>
        <v>10</v>
      </c>
      <c r="D97" s="121" t="str">
        <f>VLOOKUP($A97,'[1]2025 Sign Ups'!$B$2:$G$127,5,FALSE)</f>
        <v>R</v>
      </c>
      <c r="E97" s="122">
        <f>J97+35.4</f>
        <v>52.833333333333336</v>
      </c>
      <c r="F97" s="122">
        <f t="shared" si="9"/>
        <v>52.833333333333336</v>
      </c>
      <c r="G97" s="123">
        <v>54</v>
      </c>
      <c r="H97" s="123">
        <v>52</v>
      </c>
      <c r="I97" s="123">
        <v>49</v>
      </c>
      <c r="J97" s="122">
        <f>VLOOKUP($A97,'[1]2025 Sign Ups'!$B$2:$K$104,3,FALSE)</f>
        <v>17.433333333333337</v>
      </c>
      <c r="K97" s="131">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L97" s="131">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M97" s="131">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N97" s="125">
        <f t="shared" si="10"/>
        <v>3</v>
      </c>
      <c r="O97" s="126">
        <v>2</v>
      </c>
    </row>
    <row r="98" spans="1:23" ht="15.75" customHeight="1" x14ac:dyDescent="0.25">
      <c r="A98" s="40" t="s">
        <v>41</v>
      </c>
      <c r="B98" s="121" t="str">
        <f>INDEX('[1]2025 Sign Ups'!$C$2:$C$103,MATCH(A98,'[1]2025 Sign Ups'!$B$2:$B$103,0))</f>
        <v>Y</v>
      </c>
      <c r="C98" s="121">
        <f>VLOOKUP($A98,'[1]2025 Sign Ups'!$B$2:$F$127,4,FALSE)</f>
        <v>1</v>
      </c>
      <c r="D98" s="121" t="str">
        <f>VLOOKUP($A98,'[1]2025 Sign Ups'!$B$2:$G$127,5,FALSE)</f>
        <v>S</v>
      </c>
      <c r="E98" s="122">
        <f>J98+35.4</f>
        <v>40.4</v>
      </c>
      <c r="F98" s="122">
        <f t="shared" si="9"/>
        <v>40.4</v>
      </c>
      <c r="G98" s="123" t="s">
        <v>228</v>
      </c>
      <c r="H98" s="123">
        <v>47</v>
      </c>
      <c r="I98" s="123">
        <v>43</v>
      </c>
      <c r="J98" s="122">
        <f>VLOOKUP($A98,'[1]2025 Sign Ups'!$B$2:$K$104,3,FALSE)</f>
        <v>5</v>
      </c>
      <c r="K98" s="131">
        <f>_xlfn.IFS(COUNTIF($G98:G98, "&gt;1")&gt;6,AVERAGE(SMALL(($G98:G98),{1,2,3,4,5}))-$F$1,COUNTIF($G98:G98, "&gt;1")&gt;5,AVERAGE(SMALL(($G98:G98),{1,2,3,4}))-$F$1,COUNTIF($G98:G98, "&gt;1")&gt;3,AVERAGE(SMALL(($F98:G98),{1,2,3,4}))-$F$1,COUNTIF($G98:G98, "&gt;1")&gt;1,AVERAGE(SMALL(($E98:G98),{1,2,3,4}))-$F$1,COUNTIF($G98:G98, "&gt;0")=1,AVERAGE(SMALL(($E98:G98),{1,2,3}))-$F$1,COUNTIF($G98:G98, "=0")=0,AVERAGE(SMALL(($E98:G98),{1,2}))-$F$1)</f>
        <v>5</v>
      </c>
      <c r="L98" s="131">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M98" s="131">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N98" s="125">
        <f t="shared" si="10"/>
        <v>2</v>
      </c>
      <c r="O98" s="126">
        <v>2</v>
      </c>
      <c r="P98" s="136"/>
    </row>
    <row r="99" spans="1:23" ht="15.75" customHeight="1" x14ac:dyDescent="0.25">
      <c r="A99" s="40" t="s">
        <v>89</v>
      </c>
      <c r="B99" s="121" t="str">
        <f>INDEX('[1]2025 Sign Ups'!$C$2:$C$103,MATCH(A99,'[1]2025 Sign Ups'!$B$2:$B$103,0))</f>
        <v>Y</v>
      </c>
      <c r="C99" s="121">
        <f>VLOOKUP($A99,'[1]2025 Sign Ups'!$B$2:$F$127,4,FALSE)</f>
        <v>10</v>
      </c>
      <c r="D99" s="121" t="str">
        <f>VLOOKUP($A99,'[1]2025 Sign Ups'!$B$2:$G$127,5,FALSE)</f>
        <v>R</v>
      </c>
      <c r="E99" s="122">
        <f>J99+35.4</f>
        <v>38.666666666666664</v>
      </c>
      <c r="F99" s="122">
        <f t="shared" ref="F99:F130" si="12">E99</f>
        <v>38.666666666666664</v>
      </c>
      <c r="G99" s="123" t="s">
        <v>228</v>
      </c>
      <c r="H99" s="123">
        <v>40</v>
      </c>
      <c r="I99" s="123">
        <v>45</v>
      </c>
      <c r="J99" s="135">
        <f>VLOOKUP($A99,'[1]2025 Sign Ups'!$B$2:$K$104,3,FALSE)</f>
        <v>3.2666666666666657</v>
      </c>
      <c r="K99" s="131">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L99" s="131">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M99" s="131">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N99" s="125">
        <f t="shared" ref="N99:N104" si="13">COUNT(G99:I99)</f>
        <v>2</v>
      </c>
      <c r="O99" s="126">
        <v>2</v>
      </c>
      <c r="P99" s="136" t="b">
        <f>COUNTIF($G99:H99,"&gt;0")=1</f>
        <v>1</v>
      </c>
    </row>
    <row r="100" spans="1:23" ht="15.75" customHeight="1" x14ac:dyDescent="0.25">
      <c r="A100" s="31" t="s">
        <v>59</v>
      </c>
      <c r="B100" s="121" t="str">
        <f>INDEX('[1]2025 Sign Ups'!$C$2:$C$103,MATCH(A100,'[1]2025 Sign Ups'!$B$2:$B$103,0))</f>
        <v>Y</v>
      </c>
      <c r="C100" s="121">
        <f>VLOOKUP($A100,'[1]2025 Sign Ups'!$B$2:$F$127,4,FALSE)</f>
        <v>1</v>
      </c>
      <c r="D100" s="121" t="str">
        <f>VLOOKUP($A100,'[1]2025 Sign Ups'!$B$2:$G$127,5,FALSE)</f>
        <v>R</v>
      </c>
      <c r="E100" s="122">
        <f>J100+35.4</f>
        <v>49</v>
      </c>
      <c r="F100" s="122">
        <f t="shared" si="12"/>
        <v>49</v>
      </c>
      <c r="G100" s="123" t="s">
        <v>228</v>
      </c>
      <c r="H100" s="123" t="s">
        <v>228</v>
      </c>
      <c r="I100" s="123" t="s">
        <v>228</v>
      </c>
      <c r="J100" s="135">
        <f>VLOOKUP($A100,'[1]2025 Sign Ups'!$B$2:$K$104,3,FALSE)</f>
        <v>13.600000000000001</v>
      </c>
      <c r="K100" s="131">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L100" s="131">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M100" s="131">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N100" s="125">
        <f t="shared" si="13"/>
        <v>0</v>
      </c>
      <c r="O100" s="126">
        <v>2</v>
      </c>
    </row>
    <row r="101" spans="1:23" ht="15.75" customHeight="1" x14ac:dyDescent="0.25">
      <c r="A101" s="31" t="s">
        <v>149</v>
      </c>
      <c r="B101" s="121" t="str">
        <f>INDEX('[1]2025 Sign Ups'!$C$2:$C$103,MATCH(A101,'[1]2025 Sign Ups'!$B$2:$B$103,0))</f>
        <v>Y</v>
      </c>
      <c r="C101" s="121">
        <f>VLOOKUP($A101,'[1]2025 Sign Ups'!$B$2:$F$127,4,FALSE)</f>
        <v>8</v>
      </c>
      <c r="D101" s="121" t="str">
        <f>VLOOKUP($A101,'[1]2025 Sign Ups'!$B$2:$G$127,5,FALSE)</f>
        <v>R</v>
      </c>
      <c r="E101" s="122">
        <f>J101+35.4</f>
        <v>46.666666666666664</v>
      </c>
      <c r="F101" s="122">
        <f t="shared" si="12"/>
        <v>46.666666666666664</v>
      </c>
      <c r="G101" s="123" t="s">
        <v>228</v>
      </c>
      <c r="H101" s="123">
        <v>53</v>
      </c>
      <c r="I101" s="123">
        <v>47</v>
      </c>
      <c r="J101" s="122">
        <f>VLOOKUP($A101,'[1]2025 Sign Ups'!$B$2:$K$104,3,FALSE)</f>
        <v>11.266666666666666</v>
      </c>
      <c r="K101" s="131">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L101" s="131">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M101" s="131">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N101" s="125">
        <f t="shared" si="13"/>
        <v>2</v>
      </c>
      <c r="O101" s="126">
        <v>2</v>
      </c>
    </row>
    <row r="102" spans="1:23" ht="15.75" customHeight="1" x14ac:dyDescent="0.25">
      <c r="A102" s="40" t="s">
        <v>139</v>
      </c>
      <c r="B102" s="120" t="s">
        <v>200</v>
      </c>
      <c r="C102" s="121">
        <f>VLOOKUP($A102,'[1]2025 Sign Ups'!$B$2:$F$127,4,FALSE)</f>
        <v>6</v>
      </c>
      <c r="D102" s="121" t="str">
        <f>VLOOKUP($A102,'[1]2025 Sign Ups'!$B$2:$G$127,5,FALSE)</f>
        <v>R</v>
      </c>
      <c r="E102" s="122">
        <f>AVERAGE(G102:H102)</f>
        <v>40.5</v>
      </c>
      <c r="F102" s="122">
        <f t="shared" si="12"/>
        <v>40.5</v>
      </c>
      <c r="G102" s="123">
        <v>42</v>
      </c>
      <c r="H102" s="123">
        <v>39</v>
      </c>
      <c r="I102" s="123" t="s">
        <v>228</v>
      </c>
      <c r="J102" s="122">
        <f>(G102-$F$1)*0.6</f>
        <v>3.9600000000000009</v>
      </c>
      <c r="K102" s="122">
        <f>(H102-$F$1)*0.6</f>
        <v>2.1600000000000006</v>
      </c>
      <c r="L102" s="124">
        <f>_xlfn.IFS($N102&gt;6,AVERAGE(SMALL(($G102:$I102),{1,2,3,4,5}))-$F$1,$N102&gt;5,AVERAGE(SMALL(($G102:$I102),{1,2,3,4}))-$F$1,$N102&gt;3,AVERAGE(SMALL(($F102:$I102),{1,2,3,4}))-$F$1,$N102&gt;1,AVERAGE(SMALL(($E102:$I102),{1,2,3,4}))-$F$1,$N102=1,AVERAGE(SMALL(($E102:$I102),{1,2,3}))-$F$1,$N102=0,AVERAGE(SMALL(($E102:$I102),{1,2}))-$F$1)</f>
        <v>5.1000000000000014</v>
      </c>
      <c r="M102" s="127">
        <f>_xlfn.IFS($N102&gt;6,AVERAGE(SMALL(($G102:$I102),{1,2,3,4,5}))-$F$1,$N102&gt;5,AVERAGE(SMALL(($G102:$I102),{1,2,3,4}))-$F$1,$N102&gt;3,AVERAGE(SMALL(($F102:$I102),{1,2,3,4}))-$F$1,$N102&gt;1,AVERAGE(SMALL(($E102:$I102),{1,2,3,4}))-$F$1,$N102=1,AVERAGE(SMALL(($E102:$I102),{1,2,3}))-$F$1,$N102=0,AVERAGE(SMALL(($E102:$I102),{1,2}))-$F$1)</f>
        <v>5.1000000000000014</v>
      </c>
      <c r="N102" s="125">
        <f t="shared" si="13"/>
        <v>2</v>
      </c>
      <c r="O102" s="126">
        <v>0</v>
      </c>
    </row>
    <row r="103" spans="1:23" ht="15.75" customHeight="1" x14ac:dyDescent="0.25">
      <c r="A103" s="40" t="s">
        <v>138</v>
      </c>
      <c r="B103" s="121" t="str">
        <f>INDEX('[1]2025 Sign Ups'!$C$2:$C$103,MATCH(A103,'[1]2025 Sign Ups'!$B$2:$B$103,0))</f>
        <v>Y</v>
      </c>
      <c r="C103" s="121">
        <f>VLOOKUP($A103,'[1]2025 Sign Ups'!$B$2:$F$127,4,FALSE)</f>
        <v>6</v>
      </c>
      <c r="D103" s="121" t="str">
        <f>VLOOKUP($A103,'[1]2025 Sign Ups'!$B$2:$G$127,5,FALSE)</f>
        <v>R</v>
      </c>
      <c r="E103" s="122">
        <f>J103+35.4</f>
        <v>41</v>
      </c>
      <c r="F103" s="122">
        <f t="shared" si="12"/>
        <v>41</v>
      </c>
      <c r="G103" s="123">
        <v>46</v>
      </c>
      <c r="H103" s="123" t="s">
        <v>228</v>
      </c>
      <c r="I103" s="123" t="s">
        <v>228</v>
      </c>
      <c r="J103" s="122">
        <f>VLOOKUP($A103,'[1]2025 Sign Ups'!$B$2:$K$104,3,FALSE)</f>
        <v>5.6000000000000014</v>
      </c>
      <c r="K103" s="131">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L103" s="131">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M103" s="131">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N103" s="125">
        <f t="shared" si="13"/>
        <v>1</v>
      </c>
      <c r="O103" s="126">
        <v>2</v>
      </c>
      <c r="P103" s="136">
        <f>COUNTIF($G103:G103,"&gt;0")</f>
        <v>1</v>
      </c>
    </row>
    <row r="104" spans="1:23" ht="15.75" customHeight="1" x14ac:dyDescent="0.25">
      <c r="A104" s="40" t="s">
        <v>114</v>
      </c>
      <c r="B104" s="120" t="s">
        <v>200</v>
      </c>
      <c r="C104" s="121">
        <f>VLOOKUP($A104,'[1]2025 Sign Ups'!$B$2:$F$127,4,FALSE)</f>
        <v>4</v>
      </c>
      <c r="D104" s="121" t="str">
        <f>VLOOKUP($A104,'[1]2025 Sign Ups'!$B$2:$G$127,5,FALSE)</f>
        <v>R</v>
      </c>
      <c r="E104" s="122" t="str">
        <f>J104</f>
        <v>TBD</v>
      </c>
      <c r="F104" s="122" t="str">
        <f t="shared" si="12"/>
        <v>TBD</v>
      </c>
      <c r="G104" s="123" t="s">
        <v>228</v>
      </c>
      <c r="H104" s="123" t="s">
        <v>228</v>
      </c>
      <c r="I104" s="123" t="s">
        <v>228</v>
      </c>
      <c r="J104" s="122" t="s">
        <v>182</v>
      </c>
      <c r="K104" s="122" t="str">
        <f>J104</f>
        <v>TBD</v>
      </c>
      <c r="L104" s="122" t="s">
        <v>182</v>
      </c>
      <c r="M104" s="122" t="s">
        <v>182</v>
      </c>
      <c r="N104" s="125">
        <f t="shared" si="13"/>
        <v>0</v>
      </c>
      <c r="O104" s="126">
        <v>0</v>
      </c>
    </row>
    <row r="105" spans="1:23" ht="15.75" customHeight="1" x14ac:dyDescent="0.25">
      <c r="E105" s="10"/>
      <c r="F105" s="10"/>
      <c r="J105" s="10"/>
      <c r="K105" s="10"/>
      <c r="L105" s="10"/>
      <c r="M105" s="10"/>
    </row>
    <row r="106" spans="1:23" s="138" customFormat="1" x14ac:dyDescent="0.25">
      <c r="E106" s="139">
        <v>1</v>
      </c>
      <c r="F106" s="140" t="s">
        <v>214</v>
      </c>
      <c r="G106" s="140"/>
      <c r="H106" s="140"/>
      <c r="Q106" s="10"/>
      <c r="R106" s="10"/>
      <c r="S106" s="10"/>
      <c r="T106" s="10"/>
      <c r="U106" s="10"/>
      <c r="V106" s="10"/>
      <c r="W106" s="10"/>
    </row>
    <row r="107" spans="1:23" s="138" customFormat="1" x14ac:dyDescent="0.25">
      <c r="E107" s="139"/>
      <c r="F107" s="141" t="s">
        <v>215</v>
      </c>
      <c r="G107" s="141"/>
      <c r="H107" s="141"/>
    </row>
    <row r="108" spans="1:23" s="138" customFormat="1" x14ac:dyDescent="0.25">
      <c r="E108" s="139"/>
      <c r="F108" s="141"/>
      <c r="G108" s="141" t="s">
        <v>216</v>
      </c>
      <c r="H108" s="141"/>
    </row>
    <row r="109" spans="1:23" x14ac:dyDescent="0.25">
      <c r="E109" s="139">
        <v>2</v>
      </c>
      <c r="F109" s="142" t="s">
        <v>217</v>
      </c>
      <c r="G109" s="138"/>
      <c r="H109" s="138"/>
      <c r="I109" s="138"/>
      <c r="J109" s="138"/>
      <c r="K109" s="138"/>
      <c r="L109" s="138"/>
      <c r="M109" s="138"/>
      <c r="Q109" s="138"/>
      <c r="R109" s="138"/>
      <c r="S109" s="138"/>
      <c r="T109" s="138"/>
      <c r="U109" s="138"/>
      <c r="V109" s="138"/>
      <c r="W109" s="138"/>
    </row>
    <row r="110" spans="1:23" x14ac:dyDescent="0.25">
      <c r="E110" s="143">
        <v>3</v>
      </c>
      <c r="F110" s="138" t="s">
        <v>218</v>
      </c>
      <c r="G110" s="138"/>
      <c r="H110" s="138"/>
      <c r="I110" s="138"/>
      <c r="J110" s="138"/>
      <c r="K110" s="138"/>
      <c r="L110" s="138"/>
      <c r="M110" s="10"/>
    </row>
    <row r="111" spans="1:23" x14ac:dyDescent="0.25">
      <c r="E111" s="10"/>
      <c r="F111" s="10"/>
      <c r="J111" s="10"/>
      <c r="K111" s="10"/>
      <c r="L111" s="10"/>
      <c r="M111" s="10"/>
    </row>
    <row r="112" spans="1:23" x14ac:dyDescent="0.25">
      <c r="E112" s="10"/>
      <c r="F112" s="10"/>
      <c r="J112" s="10"/>
      <c r="K112" s="10"/>
      <c r="L112" s="10"/>
      <c r="M112" s="10"/>
    </row>
    <row r="113" spans="1:13" x14ac:dyDescent="0.25">
      <c r="E113" s="10"/>
      <c r="F113" s="10"/>
      <c r="J113" s="10"/>
      <c r="K113" s="10"/>
      <c r="L113" s="10"/>
      <c r="M113" s="10"/>
    </row>
    <row r="114" spans="1:13" ht="15.75" x14ac:dyDescent="0.25">
      <c r="A114" s="31" t="s">
        <v>219</v>
      </c>
      <c r="B114" s="121" t="s">
        <v>220</v>
      </c>
      <c r="E114" s="10"/>
      <c r="F114" s="10"/>
      <c r="J114" s="10"/>
      <c r="K114" s="10"/>
      <c r="L114" s="10"/>
      <c r="M114" s="10"/>
    </row>
    <row r="115" spans="1:13" ht="15.75" x14ac:dyDescent="0.25">
      <c r="A115" s="31" t="s">
        <v>221</v>
      </c>
      <c r="B115" s="121" t="s">
        <v>220</v>
      </c>
      <c r="E115" s="10"/>
      <c r="F115" s="10"/>
      <c r="J115" s="10"/>
      <c r="K115" s="10"/>
      <c r="L115" s="10"/>
      <c r="M115" s="10"/>
    </row>
    <row r="116" spans="1:13" ht="15.75" x14ac:dyDescent="0.25">
      <c r="A116" s="31" t="s">
        <v>222</v>
      </c>
      <c r="B116" s="121" t="s">
        <v>220</v>
      </c>
      <c r="E116" s="10"/>
      <c r="F116" s="10"/>
      <c r="J116" s="10"/>
      <c r="K116" s="10"/>
      <c r="L116" s="10"/>
      <c r="M116" s="10"/>
    </row>
    <row r="117" spans="1:13" ht="15.75" x14ac:dyDescent="0.25">
      <c r="A117" s="31" t="s">
        <v>223</v>
      </c>
      <c r="B117" s="121" t="s">
        <v>220</v>
      </c>
      <c r="E117" s="10"/>
      <c r="F117" s="10"/>
      <c r="J117" s="10"/>
      <c r="K117" s="10"/>
      <c r="L117" s="10"/>
      <c r="M117" s="10"/>
    </row>
    <row r="118" spans="1:13" ht="15.75" x14ac:dyDescent="0.25">
      <c r="A118" s="31" t="s">
        <v>224</v>
      </c>
      <c r="B118" s="121" t="s">
        <v>220</v>
      </c>
      <c r="E118" s="10"/>
      <c r="F118" s="10"/>
      <c r="J118" s="10"/>
      <c r="K118" s="10"/>
      <c r="L118" s="10"/>
      <c r="M118" s="10"/>
    </row>
    <row r="119" spans="1:13" ht="15.75" x14ac:dyDescent="0.25">
      <c r="A119" s="31" t="s">
        <v>225</v>
      </c>
      <c r="B119" s="121" t="s">
        <v>220</v>
      </c>
      <c r="E119" s="10"/>
      <c r="F119" s="10"/>
      <c r="J119" s="10"/>
      <c r="K119" s="10"/>
      <c r="L119" s="10"/>
      <c r="M119" s="10"/>
    </row>
    <row r="120" spans="1:13" ht="15.75" x14ac:dyDescent="0.25">
      <c r="A120" s="31" t="s">
        <v>226</v>
      </c>
      <c r="B120" s="121" t="s">
        <v>220</v>
      </c>
      <c r="E120" s="10"/>
      <c r="F120" s="10"/>
      <c r="J120" s="10"/>
      <c r="K120" s="10"/>
      <c r="L120" s="10"/>
      <c r="M120" s="10"/>
    </row>
    <row r="121" spans="1:13" ht="15.75" x14ac:dyDescent="0.25">
      <c r="A121" s="31" t="s">
        <v>227</v>
      </c>
      <c r="B121" s="121" t="s">
        <v>220</v>
      </c>
      <c r="E121" s="10"/>
      <c r="F121" s="10"/>
      <c r="J121" s="10"/>
      <c r="K121" s="10"/>
      <c r="L121" s="10"/>
      <c r="M121" s="10"/>
    </row>
    <row r="122" spans="1:13" x14ac:dyDescent="0.25">
      <c r="E122" s="10"/>
      <c r="F122" s="10"/>
      <c r="J122" s="10"/>
      <c r="K122" s="10"/>
      <c r="L122" s="10"/>
      <c r="M122" s="10"/>
    </row>
    <row r="123" spans="1:13" x14ac:dyDescent="0.25">
      <c r="E123" s="10"/>
      <c r="F123" s="10"/>
      <c r="J123" s="10"/>
      <c r="K123" s="10"/>
      <c r="L123" s="10"/>
      <c r="M123" s="10"/>
    </row>
    <row r="124" spans="1:13" x14ac:dyDescent="0.25">
      <c r="E124" s="10"/>
      <c r="F124" s="10"/>
      <c r="J124" s="10"/>
      <c r="K124" s="10"/>
      <c r="L124" s="10"/>
      <c r="M124" s="10"/>
    </row>
    <row r="125" spans="1:13" x14ac:dyDescent="0.25">
      <c r="E125" s="10"/>
      <c r="F125" s="10"/>
      <c r="J125" s="10"/>
      <c r="K125" s="10"/>
      <c r="L125" s="10"/>
      <c r="M125" s="10"/>
    </row>
    <row r="126" spans="1:13" x14ac:dyDescent="0.25">
      <c r="E126" s="10"/>
      <c r="F126" s="10"/>
      <c r="J126" s="10"/>
      <c r="K126" s="10"/>
      <c r="L126" s="10"/>
      <c r="M126" s="10"/>
    </row>
    <row r="127" spans="1:13" x14ac:dyDescent="0.25">
      <c r="E127" s="10"/>
      <c r="F127" s="10"/>
      <c r="J127" s="10"/>
      <c r="K127" s="10"/>
      <c r="L127" s="10"/>
      <c r="M127" s="10"/>
    </row>
    <row r="128" spans="1:13" x14ac:dyDescent="0.25">
      <c r="E128" s="10"/>
      <c r="F128" s="10"/>
      <c r="J128" s="10"/>
      <c r="K128" s="10"/>
      <c r="L128" s="10"/>
      <c r="M128" s="10"/>
    </row>
    <row r="129" spans="5:13" x14ac:dyDescent="0.25">
      <c r="E129" s="10"/>
      <c r="F129" s="10"/>
      <c r="J129" s="10"/>
      <c r="K129" s="10"/>
      <c r="L129" s="10"/>
      <c r="M129" s="10"/>
    </row>
    <row r="130" spans="5:13" x14ac:dyDescent="0.25">
      <c r="E130" s="10"/>
      <c r="F130" s="10"/>
      <c r="J130" s="10"/>
      <c r="K130" s="10"/>
      <c r="L130" s="10"/>
      <c r="M130" s="10"/>
    </row>
    <row r="131" spans="5:13" x14ac:dyDescent="0.25">
      <c r="E131" s="10"/>
      <c r="F131" s="10"/>
      <c r="J131" s="10"/>
      <c r="K131" s="10"/>
      <c r="L131" s="10"/>
      <c r="M131" s="10"/>
    </row>
    <row r="132" spans="5:13" x14ac:dyDescent="0.25">
      <c r="E132" s="10"/>
      <c r="F132" s="10"/>
      <c r="J132" s="10"/>
      <c r="K132" s="10"/>
      <c r="L132" s="10"/>
      <c r="M132" s="10"/>
    </row>
    <row r="133" spans="5:13" x14ac:dyDescent="0.25">
      <c r="E133" s="10"/>
      <c r="F133" s="10"/>
      <c r="J133" s="10"/>
      <c r="K133" s="10"/>
      <c r="L133" s="10"/>
      <c r="M133" s="10"/>
    </row>
    <row r="134" spans="5:13" x14ac:dyDescent="0.25">
      <c r="E134" s="10"/>
      <c r="F134" s="10"/>
      <c r="J134" s="10"/>
      <c r="K134" s="10"/>
      <c r="L134" s="10"/>
      <c r="M134" s="10"/>
    </row>
    <row r="135" spans="5:13" x14ac:dyDescent="0.25">
      <c r="E135" s="10"/>
      <c r="F135" s="10"/>
      <c r="J135" s="10"/>
      <c r="K135" s="10"/>
      <c r="L135" s="10"/>
      <c r="M135" s="10"/>
    </row>
    <row r="136" spans="5:13" x14ac:dyDescent="0.25">
      <c r="E136" s="10"/>
      <c r="F136" s="10"/>
      <c r="J136" s="10"/>
      <c r="K136" s="10"/>
      <c r="L136" s="10"/>
      <c r="M136" s="10"/>
    </row>
    <row r="137" spans="5:13" x14ac:dyDescent="0.25">
      <c r="E137" s="10"/>
      <c r="F137" s="10"/>
      <c r="J137" s="10"/>
      <c r="K137" s="10"/>
      <c r="L137" s="10"/>
      <c r="M137" s="10"/>
    </row>
    <row r="138" spans="5:13" x14ac:dyDescent="0.25">
      <c r="E138" s="10"/>
      <c r="F138" s="10"/>
      <c r="J138" s="10"/>
      <c r="K138" s="10"/>
      <c r="L138" s="10"/>
      <c r="M138" s="10"/>
    </row>
    <row r="139" spans="5:13" x14ac:dyDescent="0.25">
      <c r="E139" s="10"/>
      <c r="F139" s="10"/>
      <c r="J139" s="10"/>
      <c r="K139" s="10"/>
      <c r="L139" s="10"/>
      <c r="M139" s="10"/>
    </row>
    <row r="140" spans="5:13" x14ac:dyDescent="0.25">
      <c r="E140" s="10"/>
      <c r="F140" s="10"/>
      <c r="J140" s="10"/>
      <c r="K140" s="10"/>
      <c r="L140" s="10"/>
      <c r="M140" s="10"/>
    </row>
    <row r="141" spans="5:13" x14ac:dyDescent="0.25">
      <c r="E141" s="10"/>
      <c r="F141" s="10"/>
      <c r="J141" s="10"/>
      <c r="K141" s="10"/>
      <c r="L141" s="10"/>
      <c r="M141" s="10"/>
    </row>
    <row r="142" spans="5:13" x14ac:dyDescent="0.25">
      <c r="E142" s="10"/>
      <c r="F142" s="10"/>
      <c r="J142" s="10"/>
      <c r="K142" s="10"/>
      <c r="L142" s="10"/>
      <c r="M142" s="10"/>
    </row>
    <row r="143" spans="5:13" x14ac:dyDescent="0.25">
      <c r="E143" s="10"/>
      <c r="F143" s="10"/>
      <c r="J143" s="10"/>
      <c r="K143" s="10"/>
      <c r="L143" s="10"/>
      <c r="M143" s="10"/>
    </row>
    <row r="144" spans="5:13" x14ac:dyDescent="0.25">
      <c r="E144" s="10"/>
      <c r="F144" s="10"/>
      <c r="J144" s="10"/>
      <c r="K144" s="10"/>
      <c r="L144" s="10"/>
      <c r="M144" s="10"/>
    </row>
    <row r="145" spans="5:13" x14ac:dyDescent="0.25">
      <c r="E145" s="10"/>
      <c r="F145" s="10"/>
      <c r="J145" s="10"/>
      <c r="K145" s="10"/>
      <c r="L145" s="10"/>
      <c r="M145" s="10"/>
    </row>
    <row r="146" spans="5:13" x14ac:dyDescent="0.25">
      <c r="E146" s="10"/>
      <c r="F146" s="10"/>
      <c r="J146" s="10"/>
      <c r="K146" s="10"/>
      <c r="L146" s="10"/>
      <c r="M146" s="10"/>
    </row>
    <row r="147" spans="5:13" x14ac:dyDescent="0.25">
      <c r="E147" s="10"/>
      <c r="F147" s="10"/>
      <c r="J147" s="10"/>
      <c r="K147" s="10"/>
      <c r="L147" s="10"/>
      <c r="M147" s="10"/>
    </row>
    <row r="148" spans="5:13" x14ac:dyDescent="0.25">
      <c r="E148" s="10"/>
      <c r="F148" s="10"/>
      <c r="J148" s="10"/>
      <c r="K148" s="10"/>
      <c r="L148" s="10"/>
      <c r="M148" s="10"/>
    </row>
    <row r="149" spans="5:13" x14ac:dyDescent="0.25">
      <c r="E149" s="10"/>
      <c r="F149" s="10"/>
      <c r="J149" s="10"/>
      <c r="K149" s="10"/>
      <c r="L149" s="10"/>
      <c r="M149" s="10"/>
    </row>
    <row r="150" spans="5:13" x14ac:dyDescent="0.25">
      <c r="E150" s="10"/>
      <c r="F150" s="10"/>
      <c r="J150" s="10"/>
      <c r="K150" s="10"/>
      <c r="L150" s="10"/>
      <c r="M150" s="10"/>
    </row>
    <row r="151" spans="5:13" x14ac:dyDescent="0.25">
      <c r="E151" s="10"/>
      <c r="F151" s="10"/>
      <c r="J151" s="10"/>
      <c r="K151" s="10"/>
      <c r="L151" s="10"/>
      <c r="M151" s="10"/>
    </row>
    <row r="152" spans="5:13" x14ac:dyDescent="0.25">
      <c r="E152" s="10"/>
      <c r="F152" s="10"/>
      <c r="J152" s="10"/>
      <c r="K152" s="10"/>
      <c r="L152" s="10"/>
      <c r="M152" s="10"/>
    </row>
    <row r="153" spans="5:13" x14ac:dyDescent="0.25">
      <c r="E153" s="10"/>
      <c r="F153" s="10"/>
      <c r="J153" s="10"/>
      <c r="K153" s="10"/>
      <c r="L153" s="10"/>
      <c r="M153" s="10"/>
    </row>
    <row r="154" spans="5:13" x14ac:dyDescent="0.25">
      <c r="E154" s="10"/>
      <c r="F154" s="10"/>
      <c r="J154" s="10"/>
      <c r="K154" s="10"/>
      <c r="L154" s="10"/>
      <c r="M154" s="10"/>
    </row>
    <row r="155" spans="5:13" x14ac:dyDescent="0.25">
      <c r="E155" s="10"/>
      <c r="F155" s="10"/>
      <c r="J155" s="10"/>
      <c r="K155" s="10"/>
      <c r="L155" s="10"/>
      <c r="M155" s="10"/>
    </row>
    <row r="156" spans="5:13" x14ac:dyDescent="0.25">
      <c r="E156" s="10"/>
      <c r="F156" s="10"/>
      <c r="J156" s="10"/>
      <c r="K156" s="10"/>
      <c r="L156" s="10"/>
      <c r="M156" s="10"/>
    </row>
    <row r="157" spans="5:13" x14ac:dyDescent="0.25">
      <c r="E157" s="10"/>
      <c r="F157" s="10"/>
      <c r="J157" s="10"/>
      <c r="K157" s="10"/>
      <c r="L157" s="10"/>
      <c r="M157" s="10"/>
    </row>
    <row r="158" spans="5:13" x14ac:dyDescent="0.25">
      <c r="E158" s="10"/>
      <c r="F158" s="10"/>
      <c r="J158" s="10"/>
      <c r="K158" s="10"/>
      <c r="L158" s="10"/>
      <c r="M158" s="10"/>
    </row>
    <row r="159" spans="5:13" x14ac:dyDescent="0.25">
      <c r="E159" s="10"/>
      <c r="F159" s="10"/>
      <c r="J159" s="10"/>
      <c r="K159" s="10"/>
      <c r="L159" s="10"/>
      <c r="M159" s="10"/>
    </row>
    <row r="160" spans="5:13" x14ac:dyDescent="0.25">
      <c r="E160" s="10"/>
      <c r="F160" s="10"/>
      <c r="J160" s="10"/>
      <c r="K160" s="10"/>
      <c r="L160" s="10"/>
      <c r="M160" s="10"/>
    </row>
    <row r="161" spans="5:13" x14ac:dyDescent="0.25">
      <c r="E161" s="10"/>
      <c r="F161" s="10"/>
      <c r="J161" s="10"/>
      <c r="K161" s="10"/>
      <c r="L161" s="10"/>
      <c r="M161" s="10"/>
    </row>
    <row r="162" spans="5:13" x14ac:dyDescent="0.25">
      <c r="E162" s="10"/>
      <c r="F162" s="10"/>
      <c r="J162" s="10"/>
      <c r="K162" s="10"/>
      <c r="L162" s="10"/>
      <c r="M162" s="10"/>
    </row>
    <row r="163" spans="5:13" x14ac:dyDescent="0.25">
      <c r="E163" s="10"/>
      <c r="F163" s="10"/>
      <c r="J163" s="10"/>
      <c r="K163" s="10"/>
      <c r="L163" s="10"/>
      <c r="M163" s="10"/>
    </row>
    <row r="164" spans="5:13" x14ac:dyDescent="0.25">
      <c r="E164" s="10"/>
      <c r="F164" s="10"/>
      <c r="J164" s="10"/>
      <c r="K164" s="10"/>
      <c r="L164" s="10"/>
      <c r="M164" s="10"/>
    </row>
    <row r="165" spans="5:13" x14ac:dyDescent="0.25">
      <c r="E165" s="10"/>
      <c r="F165" s="10"/>
      <c r="J165" s="10"/>
      <c r="K165" s="10"/>
      <c r="L165" s="10"/>
      <c r="M165" s="10"/>
    </row>
    <row r="166" spans="5:13" x14ac:dyDescent="0.25">
      <c r="E166" s="10"/>
      <c r="F166" s="10"/>
      <c r="J166" s="10"/>
      <c r="K166" s="10"/>
      <c r="L166" s="10"/>
      <c r="M166" s="10"/>
    </row>
    <row r="167" spans="5:13" x14ac:dyDescent="0.25">
      <c r="E167" s="10"/>
      <c r="F167" s="10"/>
      <c r="J167" s="10"/>
      <c r="K167" s="10"/>
      <c r="L167" s="10"/>
      <c r="M167" s="10"/>
    </row>
    <row r="168" spans="5:13" x14ac:dyDescent="0.25">
      <c r="E168" s="10"/>
      <c r="F168" s="10"/>
      <c r="J168" s="10"/>
      <c r="K168" s="10"/>
      <c r="L168" s="10"/>
      <c r="M168" s="10"/>
    </row>
    <row r="169" spans="5:13" x14ac:dyDescent="0.25">
      <c r="E169" s="10"/>
      <c r="F169" s="10"/>
      <c r="J169" s="10"/>
      <c r="K169" s="10"/>
      <c r="L169" s="10"/>
      <c r="M169" s="10"/>
    </row>
    <row r="170" spans="5:13" x14ac:dyDescent="0.25">
      <c r="E170" s="10"/>
      <c r="F170" s="10"/>
      <c r="J170" s="10"/>
      <c r="K170" s="10"/>
      <c r="L170" s="10"/>
      <c r="M170" s="10"/>
    </row>
    <row r="171" spans="5:13" x14ac:dyDescent="0.25">
      <c r="E171" s="10"/>
      <c r="F171" s="10"/>
      <c r="J171" s="10"/>
      <c r="K171" s="10"/>
      <c r="L171" s="10"/>
      <c r="M171" s="10"/>
    </row>
    <row r="172" spans="5:13" x14ac:dyDescent="0.25">
      <c r="E172" s="10"/>
      <c r="F172" s="10"/>
      <c r="J172" s="10"/>
      <c r="K172" s="10"/>
      <c r="L172" s="10"/>
      <c r="M172" s="10"/>
    </row>
    <row r="173" spans="5:13" x14ac:dyDescent="0.25">
      <c r="E173" s="10"/>
      <c r="F173" s="10"/>
      <c r="J173" s="10"/>
      <c r="K173" s="10"/>
      <c r="L173" s="10"/>
      <c r="M173" s="10"/>
    </row>
    <row r="174" spans="5:13" x14ac:dyDescent="0.25">
      <c r="E174" s="10"/>
      <c r="F174" s="10"/>
      <c r="J174" s="10"/>
      <c r="K174" s="10"/>
      <c r="L174" s="10"/>
      <c r="M174" s="10"/>
    </row>
    <row r="175" spans="5:13" x14ac:dyDescent="0.25">
      <c r="E175" s="10"/>
      <c r="F175" s="10"/>
      <c r="J175" s="10"/>
      <c r="K175" s="10"/>
      <c r="L175" s="10"/>
      <c r="M175" s="10"/>
    </row>
    <row r="176" spans="5:13" x14ac:dyDescent="0.25">
      <c r="E176" s="10"/>
      <c r="F176" s="10"/>
      <c r="J176" s="10"/>
      <c r="K176" s="10"/>
      <c r="L176" s="10"/>
      <c r="M176" s="10"/>
    </row>
    <row r="177" spans="5:13" x14ac:dyDescent="0.25">
      <c r="E177" s="10"/>
      <c r="F177" s="10"/>
      <c r="J177" s="10"/>
      <c r="K177" s="10"/>
      <c r="L177" s="10"/>
      <c r="M177" s="10"/>
    </row>
    <row r="178" spans="5:13" x14ac:dyDescent="0.25">
      <c r="E178" s="10"/>
      <c r="F178" s="10"/>
      <c r="J178" s="10"/>
      <c r="K178" s="10"/>
      <c r="L178" s="10"/>
      <c r="M178" s="10"/>
    </row>
    <row r="179" spans="5:13" x14ac:dyDescent="0.25">
      <c r="E179" s="10"/>
      <c r="F179" s="10"/>
      <c r="J179" s="10"/>
      <c r="K179" s="10"/>
      <c r="L179" s="10"/>
      <c r="M179" s="10"/>
    </row>
    <row r="180" spans="5:13" x14ac:dyDescent="0.25">
      <c r="E180" s="10"/>
      <c r="F180" s="10"/>
      <c r="J180" s="10"/>
      <c r="K180" s="10"/>
      <c r="L180" s="10"/>
      <c r="M180" s="10"/>
    </row>
    <row r="181" spans="5:13" x14ac:dyDescent="0.25">
      <c r="E181" s="10"/>
      <c r="F181" s="10"/>
      <c r="J181" s="10"/>
      <c r="K181" s="10"/>
      <c r="L181" s="10"/>
      <c r="M181" s="10"/>
    </row>
    <row r="182" spans="5:13" x14ac:dyDescent="0.25">
      <c r="E182" s="10"/>
      <c r="F182" s="10"/>
      <c r="J182" s="10"/>
      <c r="K182" s="10"/>
      <c r="L182" s="10"/>
      <c r="M182" s="10"/>
    </row>
    <row r="183" spans="5:13" x14ac:dyDescent="0.25">
      <c r="E183" s="10"/>
      <c r="F183" s="10"/>
      <c r="J183" s="10"/>
      <c r="K183" s="10"/>
      <c r="L183" s="10"/>
      <c r="M183" s="10"/>
    </row>
    <row r="184" spans="5:13" x14ac:dyDescent="0.25">
      <c r="E184" s="10"/>
      <c r="F184" s="10"/>
      <c r="J184" s="10"/>
      <c r="K184" s="10"/>
      <c r="L184" s="10"/>
      <c r="M184" s="10"/>
    </row>
    <row r="185" spans="5:13" x14ac:dyDescent="0.25">
      <c r="E185" s="10"/>
      <c r="F185" s="10"/>
      <c r="J185" s="10"/>
      <c r="K185" s="10"/>
      <c r="L185" s="10"/>
      <c r="M185" s="10"/>
    </row>
    <row r="186" spans="5:13" x14ac:dyDescent="0.25">
      <c r="E186" s="10"/>
      <c r="F186" s="10"/>
      <c r="J186" s="10"/>
      <c r="K186" s="10"/>
      <c r="L186" s="10"/>
      <c r="M186" s="10"/>
    </row>
    <row r="187" spans="5:13" x14ac:dyDescent="0.25">
      <c r="E187" s="10"/>
      <c r="F187" s="10"/>
      <c r="J187" s="10"/>
      <c r="K187" s="10"/>
      <c r="L187" s="10"/>
      <c r="M187" s="10"/>
    </row>
    <row r="188" spans="5:13" x14ac:dyDescent="0.25">
      <c r="E188" s="10"/>
      <c r="F188" s="10"/>
      <c r="J188" s="10"/>
      <c r="K188" s="10"/>
      <c r="L188" s="10"/>
      <c r="M188" s="10"/>
    </row>
    <row r="189" spans="5:13" x14ac:dyDescent="0.25">
      <c r="E189" s="10"/>
      <c r="F189" s="10"/>
      <c r="J189" s="10"/>
      <c r="K189" s="10"/>
      <c r="L189" s="10"/>
      <c r="M189" s="10"/>
    </row>
    <row r="190" spans="5:13" x14ac:dyDescent="0.25">
      <c r="E190" s="10"/>
      <c r="F190" s="10"/>
      <c r="J190" s="10"/>
      <c r="K190" s="10"/>
      <c r="L190" s="10"/>
      <c r="M190" s="10"/>
    </row>
    <row r="191" spans="5:13" x14ac:dyDescent="0.25">
      <c r="E191" s="10"/>
      <c r="F191" s="10"/>
      <c r="J191" s="10"/>
      <c r="K191" s="10"/>
      <c r="L191" s="10"/>
      <c r="M191" s="10"/>
    </row>
    <row r="192" spans="5:13" x14ac:dyDescent="0.25">
      <c r="E192" s="10"/>
      <c r="F192" s="10"/>
      <c r="J192" s="10"/>
      <c r="K192" s="10"/>
      <c r="L192" s="10"/>
      <c r="M192" s="10"/>
    </row>
    <row r="193" spans="5:13" x14ac:dyDescent="0.25">
      <c r="E193" s="10"/>
      <c r="F193" s="10"/>
      <c r="J193" s="10"/>
      <c r="K193" s="10"/>
      <c r="L193" s="10"/>
      <c r="M193" s="10"/>
    </row>
    <row r="194" spans="5:13" x14ac:dyDescent="0.25">
      <c r="E194" s="10"/>
      <c r="F194" s="10"/>
      <c r="J194" s="10"/>
      <c r="K194" s="10"/>
      <c r="L194" s="10"/>
      <c r="M194" s="10"/>
    </row>
    <row r="195" spans="5:13" x14ac:dyDescent="0.25">
      <c r="E195" s="10"/>
      <c r="F195" s="10"/>
      <c r="J195" s="10"/>
      <c r="K195" s="10"/>
      <c r="L195" s="10"/>
      <c r="M195" s="10"/>
    </row>
    <row r="196" spans="5:13" x14ac:dyDescent="0.25">
      <c r="E196" s="10"/>
      <c r="F196" s="10"/>
      <c r="J196" s="10"/>
      <c r="K196" s="10"/>
      <c r="L196" s="10"/>
      <c r="M196" s="10"/>
    </row>
    <row r="197" spans="5:13" x14ac:dyDescent="0.25">
      <c r="E197" s="10"/>
      <c r="F197" s="10"/>
      <c r="J197" s="10"/>
      <c r="K197" s="10"/>
      <c r="L197" s="10"/>
      <c r="M197" s="10"/>
    </row>
    <row r="198" spans="5:13" x14ac:dyDescent="0.25">
      <c r="E198" s="10"/>
      <c r="F198" s="10"/>
      <c r="J198" s="10"/>
      <c r="K198" s="10"/>
      <c r="L198" s="10"/>
      <c r="M198" s="10"/>
    </row>
    <row r="199" spans="5:13" x14ac:dyDescent="0.25">
      <c r="E199" s="10"/>
      <c r="F199" s="10"/>
      <c r="J199" s="10"/>
      <c r="K199" s="10"/>
      <c r="L199" s="10"/>
      <c r="M199" s="10"/>
    </row>
    <row r="200" spans="5:13" x14ac:dyDescent="0.25">
      <c r="E200" s="10"/>
      <c r="F200" s="10"/>
      <c r="J200" s="10"/>
      <c r="K200" s="10"/>
      <c r="L200" s="10"/>
      <c r="M200" s="10"/>
    </row>
    <row r="201" spans="5:13" x14ac:dyDescent="0.25">
      <c r="E201" s="10"/>
      <c r="F201" s="10"/>
      <c r="J201" s="10"/>
      <c r="K201" s="10"/>
      <c r="L201" s="10"/>
      <c r="M201" s="10"/>
    </row>
    <row r="202" spans="5:13" x14ac:dyDescent="0.25">
      <c r="E202" s="10"/>
      <c r="F202" s="10"/>
      <c r="J202" s="10"/>
      <c r="K202" s="10"/>
      <c r="L202" s="10"/>
      <c r="M202" s="10"/>
    </row>
    <row r="203" spans="5:13" x14ac:dyDescent="0.25">
      <c r="E203" s="10"/>
      <c r="F203" s="10"/>
      <c r="J203" s="10"/>
      <c r="K203" s="10"/>
      <c r="L203" s="10"/>
      <c r="M203" s="10"/>
    </row>
    <row r="204" spans="5:13" x14ac:dyDescent="0.25">
      <c r="E204" s="10"/>
      <c r="F204" s="10"/>
      <c r="J204" s="10"/>
      <c r="K204" s="10"/>
      <c r="L204" s="10"/>
      <c r="M204" s="10"/>
    </row>
    <row r="205" spans="5:13" x14ac:dyDescent="0.25">
      <c r="E205" s="10"/>
      <c r="F205" s="10"/>
      <c r="J205" s="10"/>
      <c r="K205" s="10"/>
      <c r="L205" s="10"/>
      <c r="M205" s="10"/>
    </row>
    <row r="206" spans="5:13" x14ac:dyDescent="0.25">
      <c r="E206" s="10"/>
      <c r="F206" s="10"/>
      <c r="J206" s="10"/>
      <c r="K206" s="10"/>
      <c r="L206" s="10"/>
      <c r="M206" s="10"/>
    </row>
    <row r="207" spans="5:13" x14ac:dyDescent="0.25">
      <c r="E207" s="10"/>
      <c r="F207" s="10"/>
      <c r="J207" s="10"/>
      <c r="K207" s="10"/>
      <c r="L207" s="10"/>
      <c r="M207" s="10"/>
    </row>
    <row r="208" spans="5:13" x14ac:dyDescent="0.25">
      <c r="E208" s="10"/>
      <c r="F208" s="10"/>
      <c r="J208" s="10"/>
      <c r="K208" s="10"/>
      <c r="L208" s="10"/>
      <c r="M208" s="10"/>
    </row>
    <row r="209" spans="5:13" x14ac:dyDescent="0.25">
      <c r="E209" s="10"/>
      <c r="F209" s="10"/>
      <c r="J209" s="10"/>
      <c r="K209" s="10"/>
      <c r="L209" s="10"/>
      <c r="M209" s="10"/>
    </row>
    <row r="210" spans="5:13" x14ac:dyDescent="0.25">
      <c r="E210" s="10"/>
      <c r="F210" s="10"/>
      <c r="J210" s="10"/>
      <c r="K210" s="10"/>
      <c r="L210" s="10"/>
      <c r="M210" s="10"/>
    </row>
    <row r="211" spans="5:13" x14ac:dyDescent="0.25">
      <c r="E211" s="10"/>
      <c r="F211" s="10"/>
      <c r="J211" s="10"/>
      <c r="K211" s="10"/>
      <c r="L211" s="10"/>
      <c r="M211" s="10"/>
    </row>
    <row r="212" spans="5:13" x14ac:dyDescent="0.25">
      <c r="E212" s="10"/>
      <c r="F212" s="10"/>
      <c r="J212" s="10"/>
      <c r="K212" s="10"/>
      <c r="L212" s="10"/>
      <c r="M212" s="10"/>
    </row>
    <row r="213" spans="5:13" x14ac:dyDescent="0.25">
      <c r="E213" s="10"/>
      <c r="F213" s="10"/>
      <c r="J213" s="10"/>
      <c r="K213" s="10"/>
      <c r="L213" s="10"/>
      <c r="M213" s="10"/>
    </row>
    <row r="214" spans="5:13" x14ac:dyDescent="0.25">
      <c r="E214" s="10"/>
      <c r="F214" s="10"/>
      <c r="J214" s="10"/>
      <c r="K214" s="10"/>
      <c r="L214" s="10"/>
      <c r="M214" s="10"/>
    </row>
    <row r="215" spans="5:13" x14ac:dyDescent="0.25">
      <c r="E215" s="10"/>
      <c r="F215" s="10"/>
      <c r="J215" s="10"/>
      <c r="K215" s="10"/>
      <c r="L215" s="10"/>
      <c r="M215" s="10"/>
    </row>
    <row r="216" spans="5:13" x14ac:dyDescent="0.25">
      <c r="E216" s="10"/>
      <c r="F216" s="10"/>
      <c r="J216" s="10"/>
      <c r="K216" s="10"/>
      <c r="L216" s="10"/>
      <c r="M216" s="10"/>
    </row>
    <row r="217" spans="5:13" x14ac:dyDescent="0.25">
      <c r="E217" s="10"/>
      <c r="F217" s="10"/>
      <c r="J217" s="10"/>
      <c r="K217" s="10"/>
      <c r="L217" s="10"/>
      <c r="M217" s="10"/>
    </row>
    <row r="218" spans="5:13" x14ac:dyDescent="0.25">
      <c r="E218" s="10"/>
      <c r="F218" s="10"/>
      <c r="J218" s="10"/>
      <c r="K218" s="10"/>
      <c r="L218" s="10"/>
      <c r="M218" s="10"/>
    </row>
    <row r="219" spans="5:13" x14ac:dyDescent="0.25">
      <c r="E219" s="10"/>
      <c r="F219" s="10"/>
      <c r="J219" s="10"/>
      <c r="K219" s="10"/>
      <c r="L219" s="10"/>
      <c r="M219" s="10"/>
    </row>
    <row r="220" spans="5:13" x14ac:dyDescent="0.25">
      <c r="E220" s="10"/>
      <c r="F220" s="10"/>
      <c r="J220" s="10"/>
      <c r="K220" s="10"/>
      <c r="L220" s="10"/>
      <c r="M220" s="10"/>
    </row>
    <row r="221" spans="5:13" x14ac:dyDescent="0.25">
      <c r="E221" s="10"/>
      <c r="F221" s="10"/>
      <c r="J221" s="10"/>
      <c r="K221" s="10"/>
      <c r="L221" s="10"/>
      <c r="M221" s="10"/>
    </row>
    <row r="222" spans="5:13" x14ac:dyDescent="0.25">
      <c r="E222" s="10"/>
      <c r="F222" s="10"/>
      <c r="J222" s="10"/>
      <c r="K222" s="10"/>
      <c r="L222" s="10"/>
      <c r="M222" s="10"/>
    </row>
    <row r="223" spans="5:13" x14ac:dyDescent="0.25">
      <c r="E223" s="10"/>
      <c r="F223" s="10"/>
      <c r="J223" s="10"/>
      <c r="K223" s="10"/>
      <c r="L223" s="10"/>
      <c r="M223" s="10"/>
    </row>
    <row r="224" spans="5:13" x14ac:dyDescent="0.25">
      <c r="E224" s="10"/>
      <c r="F224" s="10"/>
      <c r="J224" s="10"/>
      <c r="K224" s="10"/>
      <c r="L224" s="10"/>
      <c r="M224" s="10"/>
    </row>
    <row r="225" spans="5:13" x14ac:dyDescent="0.25">
      <c r="E225" s="10"/>
      <c r="F225" s="10"/>
      <c r="J225" s="10"/>
      <c r="K225" s="10"/>
      <c r="L225" s="10"/>
      <c r="M225" s="10"/>
    </row>
    <row r="226" spans="5:13" x14ac:dyDescent="0.25">
      <c r="E226" s="10"/>
      <c r="F226" s="10"/>
      <c r="J226" s="10"/>
      <c r="K226" s="10"/>
      <c r="L226" s="10"/>
      <c r="M226" s="10"/>
    </row>
    <row r="227" spans="5:13" x14ac:dyDescent="0.25">
      <c r="E227" s="10"/>
      <c r="F227" s="10"/>
      <c r="J227" s="10"/>
      <c r="K227" s="10"/>
      <c r="L227" s="10"/>
      <c r="M227" s="10"/>
    </row>
    <row r="228" spans="5:13" x14ac:dyDescent="0.25">
      <c r="E228" s="10"/>
      <c r="F228" s="10"/>
      <c r="J228" s="10"/>
      <c r="K228" s="10"/>
      <c r="L228" s="10"/>
      <c r="M228" s="10"/>
    </row>
    <row r="229" spans="5:13" x14ac:dyDescent="0.25">
      <c r="E229" s="10"/>
      <c r="F229" s="10"/>
      <c r="J229" s="10"/>
      <c r="K229" s="10"/>
      <c r="L229" s="10"/>
      <c r="M229" s="10"/>
    </row>
    <row r="230" spans="5:13" x14ac:dyDescent="0.25">
      <c r="E230" s="10"/>
      <c r="F230" s="10"/>
      <c r="J230" s="10"/>
      <c r="K230" s="10"/>
      <c r="L230" s="10"/>
      <c r="M230" s="10"/>
    </row>
    <row r="231" spans="5:13" x14ac:dyDescent="0.25">
      <c r="E231" s="10"/>
      <c r="F231" s="10"/>
      <c r="J231" s="10"/>
      <c r="K231" s="10"/>
      <c r="L231" s="10"/>
      <c r="M231" s="10"/>
    </row>
    <row r="232" spans="5:13" x14ac:dyDescent="0.25">
      <c r="E232" s="10"/>
      <c r="F232" s="10"/>
      <c r="J232" s="10"/>
      <c r="K232" s="10"/>
      <c r="L232" s="10"/>
      <c r="M232" s="10"/>
    </row>
    <row r="233" spans="5:13" x14ac:dyDescent="0.25">
      <c r="E233" s="10"/>
      <c r="F233" s="10"/>
      <c r="J233" s="10"/>
      <c r="K233" s="10"/>
      <c r="L233" s="10"/>
      <c r="M233" s="10"/>
    </row>
    <row r="234" spans="5:13" x14ac:dyDescent="0.25">
      <c r="E234" s="10"/>
      <c r="F234" s="10"/>
      <c r="J234" s="10"/>
      <c r="K234" s="10"/>
      <c r="L234" s="10"/>
      <c r="M234" s="10"/>
    </row>
    <row r="235" spans="5:13" x14ac:dyDescent="0.25">
      <c r="E235" s="10"/>
      <c r="F235" s="10"/>
      <c r="J235" s="10"/>
      <c r="K235" s="10"/>
      <c r="L235" s="10"/>
      <c r="M235" s="10"/>
    </row>
    <row r="236" spans="5:13" x14ac:dyDescent="0.25">
      <c r="E236" s="10"/>
      <c r="F236" s="10"/>
      <c r="J236" s="10"/>
      <c r="K236" s="10"/>
      <c r="L236" s="10"/>
      <c r="M236" s="10"/>
    </row>
    <row r="237" spans="5:13" x14ac:dyDescent="0.25">
      <c r="E237" s="10"/>
      <c r="F237" s="10"/>
      <c r="J237" s="10"/>
      <c r="K237" s="10"/>
      <c r="L237" s="10"/>
      <c r="M237" s="10"/>
    </row>
    <row r="238" spans="5:13" x14ac:dyDescent="0.25">
      <c r="E238" s="10"/>
      <c r="F238" s="10"/>
      <c r="J238" s="10"/>
      <c r="K238" s="10"/>
      <c r="L238" s="10"/>
      <c r="M238" s="10"/>
    </row>
    <row r="239" spans="5:13" x14ac:dyDescent="0.25">
      <c r="E239" s="10"/>
      <c r="F239" s="10"/>
      <c r="J239" s="10"/>
      <c r="K239" s="10"/>
      <c r="L239" s="10"/>
      <c r="M239" s="10"/>
    </row>
    <row r="240" spans="5:13" x14ac:dyDescent="0.25">
      <c r="E240" s="10"/>
      <c r="F240" s="10"/>
      <c r="J240" s="10"/>
      <c r="K240" s="10"/>
      <c r="L240" s="10"/>
      <c r="M240" s="10"/>
    </row>
    <row r="241" spans="5:13" x14ac:dyDescent="0.25">
      <c r="E241" s="10"/>
      <c r="F241" s="10"/>
      <c r="J241" s="10"/>
      <c r="K241" s="10"/>
      <c r="L241" s="10"/>
      <c r="M241" s="10"/>
    </row>
    <row r="242" spans="5:13" x14ac:dyDescent="0.25">
      <c r="E242" s="10"/>
      <c r="F242" s="10"/>
      <c r="J242" s="10"/>
      <c r="K242" s="10"/>
      <c r="L242" s="10"/>
      <c r="M242" s="10"/>
    </row>
    <row r="243" spans="5:13" x14ac:dyDescent="0.25">
      <c r="E243" s="10"/>
      <c r="F243" s="10"/>
      <c r="J243" s="10"/>
      <c r="K243" s="10"/>
      <c r="L243" s="10"/>
      <c r="M243" s="10"/>
    </row>
    <row r="244" spans="5:13" x14ac:dyDescent="0.25">
      <c r="E244" s="10"/>
      <c r="F244" s="10"/>
      <c r="J244" s="10"/>
      <c r="K244" s="10"/>
      <c r="L244" s="10"/>
      <c r="M244" s="10"/>
    </row>
    <row r="245" spans="5:13" x14ac:dyDescent="0.25">
      <c r="E245" s="10"/>
      <c r="F245" s="10"/>
      <c r="J245" s="10"/>
      <c r="K245" s="10"/>
      <c r="L245" s="10"/>
      <c r="M245" s="10"/>
    </row>
    <row r="246" spans="5:13" x14ac:dyDescent="0.25">
      <c r="E246" s="10"/>
      <c r="F246" s="10"/>
      <c r="J246" s="10"/>
      <c r="K246" s="10"/>
      <c r="L246" s="10"/>
      <c r="M246" s="10"/>
    </row>
    <row r="247" spans="5:13" x14ac:dyDescent="0.25">
      <c r="E247" s="10"/>
      <c r="F247" s="10"/>
      <c r="J247" s="10"/>
      <c r="K247" s="10"/>
      <c r="L247" s="10"/>
      <c r="M247" s="10"/>
    </row>
    <row r="248" spans="5:13" x14ac:dyDescent="0.25">
      <c r="E248" s="10"/>
      <c r="F248" s="10"/>
      <c r="J248" s="10"/>
      <c r="K248" s="10"/>
      <c r="L248" s="10"/>
      <c r="M248" s="10"/>
    </row>
    <row r="249" spans="5:13" x14ac:dyDescent="0.25">
      <c r="E249" s="10"/>
      <c r="F249" s="10"/>
      <c r="J249" s="10"/>
      <c r="K249" s="10"/>
      <c r="L249" s="10"/>
      <c r="M249" s="10"/>
    </row>
    <row r="250" spans="5:13" x14ac:dyDescent="0.25">
      <c r="E250" s="10"/>
      <c r="F250" s="10"/>
      <c r="J250" s="10"/>
      <c r="K250" s="10"/>
      <c r="L250" s="10"/>
      <c r="M250" s="10"/>
    </row>
    <row r="251" spans="5:13" x14ac:dyDescent="0.25">
      <c r="E251" s="10"/>
      <c r="F251" s="10"/>
      <c r="J251" s="10"/>
      <c r="K251" s="10"/>
      <c r="L251" s="10"/>
      <c r="M251" s="10"/>
    </row>
    <row r="252" spans="5:13" x14ac:dyDescent="0.25">
      <c r="E252" s="10"/>
      <c r="F252" s="10"/>
      <c r="J252" s="10"/>
      <c r="K252" s="10"/>
      <c r="L252" s="10"/>
      <c r="M252" s="10"/>
    </row>
    <row r="253" spans="5:13" x14ac:dyDescent="0.25">
      <c r="E253" s="10"/>
      <c r="F253" s="10"/>
      <c r="J253" s="10"/>
      <c r="K253" s="10"/>
      <c r="L253" s="10"/>
      <c r="M253" s="10"/>
    </row>
    <row r="254" spans="5:13" x14ac:dyDescent="0.25">
      <c r="E254" s="10"/>
      <c r="F254" s="10"/>
      <c r="J254" s="10"/>
      <c r="K254" s="10"/>
      <c r="L254" s="10"/>
      <c r="M254" s="10"/>
    </row>
    <row r="255" spans="5:13" x14ac:dyDescent="0.25">
      <c r="E255" s="10"/>
      <c r="F255" s="10"/>
      <c r="J255" s="10"/>
      <c r="K255" s="10"/>
      <c r="L255" s="10"/>
      <c r="M255" s="10"/>
    </row>
    <row r="256" spans="5:13" x14ac:dyDescent="0.25">
      <c r="E256" s="10"/>
      <c r="F256" s="10"/>
      <c r="J256" s="10"/>
      <c r="K256" s="10"/>
      <c r="L256" s="10"/>
      <c r="M256" s="10"/>
    </row>
    <row r="257" spans="5:13" x14ac:dyDescent="0.25">
      <c r="E257" s="10"/>
      <c r="F257" s="10"/>
      <c r="J257" s="10"/>
      <c r="K257" s="10"/>
      <c r="L257" s="10"/>
      <c r="M257" s="10"/>
    </row>
    <row r="258" spans="5:13" x14ac:dyDescent="0.25">
      <c r="E258" s="10"/>
      <c r="F258" s="10"/>
      <c r="J258" s="10"/>
      <c r="K258" s="10"/>
      <c r="L258" s="10"/>
      <c r="M258" s="10"/>
    </row>
    <row r="259" spans="5:13" x14ac:dyDescent="0.25">
      <c r="E259" s="10"/>
      <c r="F259" s="10"/>
      <c r="J259" s="10"/>
      <c r="K259" s="10"/>
      <c r="L259" s="10"/>
      <c r="M259" s="10"/>
    </row>
    <row r="260" spans="5:13" x14ac:dyDescent="0.25">
      <c r="E260" s="10"/>
      <c r="F260" s="10"/>
      <c r="J260" s="10"/>
      <c r="K260" s="10"/>
      <c r="L260" s="10"/>
      <c r="M260" s="10"/>
    </row>
    <row r="261" spans="5:13" x14ac:dyDescent="0.25">
      <c r="E261" s="10"/>
      <c r="F261" s="10"/>
      <c r="J261" s="10"/>
      <c r="K261" s="10"/>
      <c r="L261" s="10"/>
      <c r="M261" s="10"/>
    </row>
    <row r="262" spans="5:13" x14ac:dyDescent="0.25">
      <c r="E262" s="10"/>
      <c r="F262" s="10"/>
      <c r="J262" s="10"/>
      <c r="K262" s="10"/>
      <c r="L262" s="10"/>
      <c r="M262" s="10"/>
    </row>
    <row r="263" spans="5:13" x14ac:dyDescent="0.25">
      <c r="E263" s="10"/>
      <c r="F263" s="10"/>
      <c r="J263" s="10"/>
      <c r="K263" s="10"/>
      <c r="L263" s="10"/>
      <c r="M263" s="10"/>
    </row>
    <row r="264" spans="5:13" x14ac:dyDescent="0.25">
      <c r="E264" s="10"/>
      <c r="F264" s="10"/>
      <c r="J264" s="10"/>
      <c r="K264" s="10"/>
      <c r="L264" s="10"/>
      <c r="M264" s="10"/>
    </row>
    <row r="265" spans="5:13" x14ac:dyDescent="0.25">
      <c r="E265" s="10"/>
      <c r="F265" s="10"/>
      <c r="J265" s="10"/>
      <c r="K265" s="10"/>
      <c r="L265" s="10"/>
      <c r="M265" s="10"/>
    </row>
    <row r="266" spans="5:13" x14ac:dyDescent="0.25">
      <c r="E266" s="10"/>
      <c r="F266" s="10"/>
      <c r="J266" s="10"/>
      <c r="K266" s="10"/>
      <c r="L266" s="10"/>
      <c r="M266" s="10"/>
    </row>
    <row r="267" spans="5:13" x14ac:dyDescent="0.25">
      <c r="E267" s="10"/>
      <c r="F267" s="10"/>
      <c r="J267" s="10"/>
      <c r="K267" s="10"/>
      <c r="L267" s="10"/>
      <c r="M267" s="10"/>
    </row>
    <row r="268" spans="5:13" x14ac:dyDescent="0.25">
      <c r="E268" s="10"/>
      <c r="F268" s="10"/>
      <c r="J268" s="10"/>
      <c r="K268" s="10"/>
      <c r="L268" s="10"/>
      <c r="M268" s="10"/>
    </row>
    <row r="269" spans="5:13" x14ac:dyDescent="0.25">
      <c r="E269" s="10"/>
      <c r="F269" s="10"/>
      <c r="J269" s="10"/>
      <c r="K269" s="10"/>
      <c r="L269" s="10"/>
      <c r="M269" s="10"/>
    </row>
    <row r="270" spans="5:13" x14ac:dyDescent="0.25">
      <c r="E270" s="10"/>
      <c r="F270" s="10"/>
      <c r="J270" s="10"/>
      <c r="K270" s="10"/>
      <c r="L270" s="10"/>
      <c r="M270" s="10"/>
    </row>
    <row r="271" spans="5:13" x14ac:dyDescent="0.25">
      <c r="E271" s="10"/>
      <c r="F271" s="10"/>
      <c r="J271" s="10"/>
      <c r="K271" s="10"/>
      <c r="L271" s="10"/>
      <c r="M271" s="10"/>
    </row>
    <row r="272" spans="5:13" x14ac:dyDescent="0.25">
      <c r="E272" s="10"/>
      <c r="F272" s="10"/>
      <c r="J272" s="10"/>
      <c r="K272" s="10"/>
      <c r="L272" s="10"/>
      <c r="M272" s="10"/>
    </row>
    <row r="273" spans="5:13" x14ac:dyDescent="0.25">
      <c r="E273" s="10"/>
      <c r="F273" s="10"/>
      <c r="J273" s="10"/>
      <c r="K273" s="10"/>
      <c r="L273" s="10"/>
      <c r="M273" s="10"/>
    </row>
    <row r="274" spans="5:13" x14ac:dyDescent="0.25">
      <c r="E274" s="10"/>
      <c r="F274" s="10"/>
      <c r="J274" s="10"/>
      <c r="K274" s="10"/>
      <c r="L274" s="10"/>
      <c r="M274" s="10"/>
    </row>
    <row r="275" spans="5:13" x14ac:dyDescent="0.25">
      <c r="E275" s="10"/>
      <c r="F275" s="10"/>
      <c r="J275" s="10"/>
      <c r="K275" s="10"/>
      <c r="L275" s="10"/>
      <c r="M275" s="10"/>
    </row>
    <row r="276" spans="5:13" x14ac:dyDescent="0.25">
      <c r="E276" s="10"/>
      <c r="F276" s="10"/>
      <c r="J276" s="10"/>
      <c r="K276" s="10"/>
      <c r="L276" s="10"/>
      <c r="M276" s="10"/>
    </row>
    <row r="277" spans="5:13" x14ac:dyDescent="0.25">
      <c r="E277" s="10"/>
      <c r="F277" s="10"/>
      <c r="J277" s="10"/>
      <c r="K277" s="10"/>
      <c r="L277" s="10"/>
      <c r="M277" s="10"/>
    </row>
    <row r="278" spans="5:13" x14ac:dyDescent="0.25">
      <c r="E278" s="10"/>
      <c r="F278" s="10"/>
      <c r="J278" s="10"/>
      <c r="K278" s="10"/>
      <c r="L278" s="10"/>
      <c r="M278" s="10"/>
    </row>
    <row r="279" spans="5:13" x14ac:dyDescent="0.25">
      <c r="E279" s="10"/>
      <c r="F279" s="10"/>
      <c r="J279" s="10"/>
      <c r="K279" s="10"/>
      <c r="L279" s="10"/>
      <c r="M279" s="10"/>
    </row>
    <row r="280" spans="5:13" x14ac:dyDescent="0.25">
      <c r="E280" s="10"/>
      <c r="F280" s="10"/>
      <c r="J280" s="10"/>
      <c r="K280" s="10"/>
      <c r="L280" s="10"/>
      <c r="M280" s="10"/>
    </row>
    <row r="281" spans="5:13" x14ac:dyDescent="0.25">
      <c r="E281" s="10"/>
      <c r="F281" s="10"/>
      <c r="J281" s="10"/>
      <c r="K281" s="10"/>
      <c r="L281" s="10"/>
      <c r="M281" s="10"/>
    </row>
    <row r="282" spans="5:13" x14ac:dyDescent="0.25">
      <c r="E282" s="10"/>
      <c r="F282" s="10"/>
      <c r="J282" s="10"/>
      <c r="K282" s="10"/>
      <c r="L282" s="10"/>
      <c r="M282" s="10"/>
    </row>
    <row r="283" spans="5:13" x14ac:dyDescent="0.25">
      <c r="E283" s="10"/>
      <c r="F283" s="10"/>
      <c r="J283" s="10"/>
      <c r="K283" s="10"/>
      <c r="L283" s="10"/>
      <c r="M283" s="10"/>
    </row>
    <row r="284" spans="5:13" x14ac:dyDescent="0.25">
      <c r="E284" s="10"/>
      <c r="F284" s="10"/>
      <c r="J284" s="10"/>
      <c r="K284" s="10"/>
      <c r="L284" s="10"/>
      <c r="M284" s="10"/>
    </row>
    <row r="285" spans="5:13" x14ac:dyDescent="0.25">
      <c r="E285" s="10"/>
      <c r="F285" s="10"/>
      <c r="J285" s="10"/>
      <c r="K285" s="10"/>
      <c r="L285" s="10"/>
      <c r="M285" s="10"/>
    </row>
    <row r="286" spans="5:13" x14ac:dyDescent="0.25">
      <c r="E286" s="10"/>
      <c r="F286" s="10"/>
      <c r="J286" s="10"/>
      <c r="K286" s="10"/>
      <c r="L286" s="10"/>
      <c r="M286" s="10"/>
    </row>
    <row r="287" spans="5:13" x14ac:dyDescent="0.25">
      <c r="E287" s="10"/>
      <c r="F287" s="10"/>
      <c r="J287" s="10"/>
      <c r="K287" s="10"/>
      <c r="L287" s="10"/>
      <c r="M287" s="10"/>
    </row>
    <row r="288" spans="5:13" x14ac:dyDescent="0.25">
      <c r="E288" s="10"/>
      <c r="F288" s="10"/>
      <c r="J288" s="10"/>
      <c r="K288" s="10"/>
      <c r="L288" s="10"/>
      <c r="M288" s="10"/>
    </row>
    <row r="289" spans="5:13" x14ac:dyDescent="0.25">
      <c r="E289" s="10"/>
      <c r="F289" s="10"/>
      <c r="J289" s="10"/>
      <c r="K289" s="10"/>
      <c r="L289" s="10"/>
      <c r="M289" s="10"/>
    </row>
    <row r="290" spans="5:13" x14ac:dyDescent="0.25">
      <c r="E290" s="10"/>
      <c r="F290" s="10"/>
      <c r="J290" s="10"/>
      <c r="K290" s="10"/>
      <c r="L290" s="10"/>
      <c r="M290" s="10"/>
    </row>
    <row r="291" spans="5:13" x14ac:dyDescent="0.25">
      <c r="E291" s="10"/>
      <c r="F291" s="10"/>
      <c r="J291" s="10"/>
      <c r="K291" s="10"/>
      <c r="L291" s="10"/>
      <c r="M291" s="10"/>
    </row>
    <row r="292" spans="5:13" x14ac:dyDescent="0.25">
      <c r="E292" s="10"/>
      <c r="F292" s="10"/>
      <c r="J292" s="10"/>
      <c r="K292" s="10"/>
      <c r="L292" s="10"/>
      <c r="M292" s="10"/>
    </row>
    <row r="293" spans="5:13" x14ac:dyDescent="0.25">
      <c r="E293" s="10"/>
      <c r="F293" s="10"/>
      <c r="J293" s="10"/>
      <c r="K293" s="10"/>
      <c r="L293" s="10"/>
      <c r="M293" s="10"/>
    </row>
    <row r="294" spans="5:13" x14ac:dyDescent="0.25">
      <c r="E294" s="10"/>
      <c r="F294" s="10"/>
      <c r="J294" s="10"/>
      <c r="K294" s="10"/>
      <c r="L294" s="10"/>
      <c r="M294" s="10"/>
    </row>
    <row r="295" spans="5:13" x14ac:dyDescent="0.25">
      <c r="E295" s="10"/>
      <c r="F295" s="10"/>
      <c r="J295" s="10"/>
      <c r="K295" s="10"/>
      <c r="L295" s="10"/>
      <c r="M295" s="10"/>
    </row>
    <row r="296" spans="5:13" x14ac:dyDescent="0.25">
      <c r="E296" s="10"/>
      <c r="F296" s="10"/>
      <c r="J296" s="10"/>
      <c r="K296" s="10"/>
      <c r="L296" s="10"/>
      <c r="M296" s="10"/>
    </row>
    <row r="297" spans="5:13" x14ac:dyDescent="0.25">
      <c r="E297" s="10"/>
      <c r="F297" s="10"/>
      <c r="J297" s="10"/>
      <c r="K297" s="10"/>
      <c r="L297" s="10"/>
      <c r="M297" s="10"/>
    </row>
    <row r="298" spans="5:13" x14ac:dyDescent="0.25">
      <c r="E298" s="10"/>
      <c r="F298" s="10"/>
      <c r="J298" s="10"/>
      <c r="K298" s="10"/>
      <c r="L298" s="10"/>
      <c r="M298" s="10"/>
    </row>
    <row r="299" spans="5:13" x14ac:dyDescent="0.25">
      <c r="E299" s="10"/>
      <c r="F299" s="10"/>
      <c r="J299" s="10"/>
      <c r="K299" s="10"/>
      <c r="L299" s="10"/>
      <c r="M299" s="10"/>
    </row>
    <row r="300" spans="5:13" x14ac:dyDescent="0.25">
      <c r="E300" s="10"/>
      <c r="F300" s="10"/>
      <c r="J300" s="10"/>
      <c r="K300" s="10"/>
      <c r="L300" s="10"/>
      <c r="M300" s="10"/>
    </row>
    <row r="301" spans="5:13" x14ac:dyDescent="0.25">
      <c r="E301" s="10"/>
      <c r="F301" s="10"/>
      <c r="J301" s="10"/>
      <c r="K301" s="10"/>
      <c r="L301" s="10"/>
      <c r="M301" s="10"/>
    </row>
    <row r="302" spans="5:13" x14ac:dyDescent="0.25">
      <c r="E302" s="10"/>
      <c r="F302" s="10"/>
      <c r="J302" s="10"/>
      <c r="K302" s="10"/>
      <c r="L302" s="10"/>
      <c r="M302" s="10"/>
    </row>
    <row r="303" spans="5:13" x14ac:dyDescent="0.25">
      <c r="E303" s="10"/>
      <c r="F303" s="10"/>
      <c r="J303" s="10"/>
      <c r="K303" s="10"/>
      <c r="L303" s="10"/>
      <c r="M303" s="10"/>
    </row>
    <row r="304" spans="5:13" x14ac:dyDescent="0.25">
      <c r="E304" s="10"/>
      <c r="F304" s="10"/>
      <c r="J304" s="10"/>
      <c r="K304" s="10"/>
      <c r="L304" s="10"/>
      <c r="M304" s="10"/>
    </row>
    <row r="305" spans="5:13" x14ac:dyDescent="0.25">
      <c r="E305" s="10"/>
      <c r="F305" s="10"/>
      <c r="J305" s="10"/>
      <c r="K305" s="10"/>
      <c r="L305" s="10"/>
      <c r="M305" s="10"/>
    </row>
    <row r="306" spans="5:13" x14ac:dyDescent="0.25">
      <c r="E306" s="10"/>
      <c r="F306" s="10"/>
      <c r="J306" s="10"/>
      <c r="K306" s="10"/>
      <c r="L306" s="10"/>
      <c r="M306" s="10"/>
    </row>
    <row r="307" spans="5:13" x14ac:dyDescent="0.25">
      <c r="E307" s="10"/>
      <c r="F307" s="10"/>
      <c r="J307" s="10"/>
      <c r="K307" s="10"/>
      <c r="L307" s="10"/>
      <c r="M307" s="10"/>
    </row>
    <row r="308" spans="5:13" x14ac:dyDescent="0.25">
      <c r="E308" s="10"/>
      <c r="F308" s="10"/>
      <c r="J308" s="10"/>
      <c r="K308" s="10"/>
      <c r="L308" s="10"/>
      <c r="M308" s="10"/>
    </row>
    <row r="309" spans="5:13" x14ac:dyDescent="0.25">
      <c r="E309" s="10"/>
      <c r="F309" s="10"/>
      <c r="J309" s="10"/>
      <c r="K309" s="10"/>
      <c r="L309" s="10"/>
      <c r="M309" s="10"/>
    </row>
    <row r="310" spans="5:13" x14ac:dyDescent="0.25">
      <c r="E310" s="10"/>
      <c r="F310" s="10"/>
      <c r="J310" s="10"/>
      <c r="K310" s="10"/>
      <c r="L310" s="10"/>
      <c r="M310" s="10"/>
    </row>
    <row r="311" spans="5:13" x14ac:dyDescent="0.25">
      <c r="E311" s="10"/>
      <c r="F311" s="10"/>
      <c r="J311" s="10"/>
      <c r="K311" s="10"/>
      <c r="L311" s="10"/>
      <c r="M311" s="10"/>
    </row>
    <row r="312" spans="5:13" x14ac:dyDescent="0.25">
      <c r="E312" s="10"/>
      <c r="F312" s="10"/>
      <c r="J312" s="10"/>
      <c r="K312" s="10"/>
      <c r="L312" s="10"/>
      <c r="M312" s="10"/>
    </row>
    <row r="313" spans="5:13" x14ac:dyDescent="0.25">
      <c r="E313" s="10"/>
      <c r="F313" s="10"/>
      <c r="J313" s="10"/>
      <c r="K313" s="10"/>
      <c r="L313" s="10"/>
      <c r="M313" s="10"/>
    </row>
    <row r="314" spans="5:13" x14ac:dyDescent="0.25">
      <c r="E314" s="10"/>
      <c r="F314" s="10"/>
      <c r="J314" s="10"/>
      <c r="K314" s="10"/>
      <c r="L314" s="10"/>
      <c r="M314" s="10"/>
    </row>
    <row r="315" spans="5:13" x14ac:dyDescent="0.25">
      <c r="E315" s="10"/>
      <c r="F315" s="10"/>
      <c r="J315" s="10"/>
      <c r="K315" s="10"/>
      <c r="L315" s="10"/>
      <c r="M315" s="10"/>
    </row>
    <row r="316" spans="5:13" x14ac:dyDescent="0.25">
      <c r="E316" s="10"/>
      <c r="F316" s="10"/>
      <c r="J316" s="10"/>
      <c r="K316" s="10"/>
      <c r="L316" s="10"/>
      <c r="M316" s="10"/>
    </row>
    <row r="317" spans="5:13" x14ac:dyDescent="0.25">
      <c r="E317" s="10"/>
      <c r="F317" s="10"/>
      <c r="J317" s="10"/>
      <c r="K317" s="10"/>
      <c r="L317" s="10"/>
      <c r="M317" s="10"/>
    </row>
    <row r="318" spans="5:13" x14ac:dyDescent="0.25">
      <c r="E318" s="10"/>
      <c r="F318" s="10"/>
      <c r="J318" s="10"/>
      <c r="K318" s="10"/>
      <c r="L318" s="10"/>
      <c r="M318" s="10"/>
    </row>
    <row r="319" spans="5:13" x14ac:dyDescent="0.25">
      <c r="E319" s="10"/>
      <c r="F319" s="10"/>
      <c r="J319" s="10"/>
      <c r="K319" s="10"/>
      <c r="L319" s="10"/>
      <c r="M319" s="10"/>
    </row>
    <row r="320" spans="5:13" x14ac:dyDescent="0.25">
      <c r="E320" s="10"/>
      <c r="F320" s="10"/>
      <c r="J320" s="10"/>
      <c r="K320" s="10"/>
      <c r="L320" s="10"/>
      <c r="M320" s="10"/>
    </row>
    <row r="321" spans="5:13" x14ac:dyDescent="0.25">
      <c r="E321" s="10"/>
      <c r="F321" s="10"/>
      <c r="J321" s="10"/>
      <c r="K321" s="10"/>
      <c r="L321" s="10"/>
      <c r="M321" s="10"/>
    </row>
    <row r="322" spans="5:13" x14ac:dyDescent="0.25">
      <c r="E322" s="10"/>
      <c r="F322" s="10"/>
      <c r="J322" s="10"/>
      <c r="K322" s="10"/>
      <c r="L322" s="10"/>
      <c r="M322" s="10"/>
    </row>
    <row r="323" spans="5:13" x14ac:dyDescent="0.25">
      <c r="E323" s="10"/>
      <c r="F323" s="10"/>
      <c r="J323" s="10"/>
      <c r="K323" s="10"/>
      <c r="L323" s="10"/>
      <c r="M323" s="10"/>
    </row>
    <row r="324" spans="5:13" x14ac:dyDescent="0.25">
      <c r="E324" s="10"/>
      <c r="F324" s="10"/>
      <c r="J324" s="10"/>
      <c r="K324" s="10"/>
      <c r="L324" s="10"/>
      <c r="M324" s="10"/>
    </row>
    <row r="325" spans="5:13" x14ac:dyDescent="0.25">
      <c r="E325" s="10"/>
      <c r="F325" s="10"/>
      <c r="J325" s="10"/>
      <c r="K325" s="10"/>
      <c r="L325" s="10"/>
      <c r="M325" s="10"/>
    </row>
    <row r="326" spans="5:13" x14ac:dyDescent="0.25">
      <c r="E326" s="10"/>
      <c r="F326" s="10"/>
      <c r="J326" s="10"/>
      <c r="K326" s="10"/>
      <c r="L326" s="10"/>
      <c r="M326" s="10"/>
    </row>
    <row r="327" spans="5:13" x14ac:dyDescent="0.25">
      <c r="E327" s="10"/>
      <c r="F327" s="10"/>
      <c r="J327" s="10"/>
      <c r="K327" s="10"/>
      <c r="L327" s="10"/>
      <c r="M327" s="10"/>
    </row>
    <row r="328" spans="5:13" x14ac:dyDescent="0.25">
      <c r="E328" s="10"/>
      <c r="F328" s="10"/>
      <c r="J328" s="10"/>
      <c r="K328" s="10"/>
      <c r="L328" s="10"/>
      <c r="M328" s="10"/>
    </row>
    <row r="329" spans="5:13" x14ac:dyDescent="0.25">
      <c r="E329" s="10"/>
      <c r="F329" s="10"/>
      <c r="J329" s="10"/>
      <c r="K329" s="10"/>
      <c r="L329" s="10"/>
      <c r="M329" s="10"/>
    </row>
    <row r="330" spans="5:13" x14ac:dyDescent="0.25">
      <c r="E330" s="10"/>
      <c r="F330" s="10"/>
      <c r="J330" s="10"/>
      <c r="K330" s="10"/>
      <c r="L330" s="10"/>
      <c r="M330" s="10"/>
    </row>
    <row r="331" spans="5:13" x14ac:dyDescent="0.25">
      <c r="E331" s="10"/>
      <c r="F331" s="10"/>
      <c r="J331" s="10"/>
      <c r="K331" s="10"/>
      <c r="L331" s="10"/>
      <c r="M331" s="10"/>
    </row>
    <row r="332" spans="5:13" x14ac:dyDescent="0.25">
      <c r="E332" s="10"/>
      <c r="F332" s="10"/>
      <c r="J332" s="10"/>
      <c r="K332" s="10"/>
      <c r="L332" s="10"/>
      <c r="M332" s="10"/>
    </row>
    <row r="333" spans="5:13" x14ac:dyDescent="0.25">
      <c r="E333" s="10"/>
      <c r="F333" s="10"/>
      <c r="J333" s="10"/>
      <c r="K333" s="10"/>
      <c r="L333" s="10"/>
      <c r="M333" s="10"/>
    </row>
    <row r="334" spans="5:13" x14ac:dyDescent="0.25">
      <c r="E334" s="10"/>
      <c r="F334" s="10"/>
      <c r="J334" s="10"/>
      <c r="K334" s="10"/>
      <c r="L334" s="10"/>
      <c r="M334" s="10"/>
    </row>
    <row r="335" spans="5:13" x14ac:dyDescent="0.25">
      <c r="E335" s="10"/>
      <c r="F335" s="10"/>
      <c r="J335" s="10"/>
      <c r="K335" s="10"/>
      <c r="L335" s="10"/>
      <c r="M335" s="10"/>
    </row>
    <row r="336" spans="5:13" x14ac:dyDescent="0.25">
      <c r="E336" s="10"/>
      <c r="F336" s="10"/>
      <c r="J336" s="10"/>
      <c r="K336" s="10"/>
      <c r="L336" s="10"/>
      <c r="M336" s="10"/>
    </row>
    <row r="337" spans="5:13" x14ac:dyDescent="0.25">
      <c r="E337" s="10"/>
      <c r="F337" s="10"/>
      <c r="J337" s="10"/>
      <c r="K337" s="10"/>
      <c r="L337" s="10"/>
      <c r="M337" s="10"/>
    </row>
    <row r="338" spans="5:13" x14ac:dyDescent="0.25">
      <c r="E338" s="10"/>
      <c r="F338" s="10"/>
      <c r="J338" s="10"/>
      <c r="K338" s="10"/>
      <c r="L338" s="10"/>
      <c r="M338" s="10"/>
    </row>
    <row r="339" spans="5:13" x14ac:dyDescent="0.25">
      <c r="E339" s="10"/>
      <c r="F339" s="10"/>
      <c r="J339" s="10"/>
      <c r="K339" s="10"/>
      <c r="L339" s="10"/>
      <c r="M339" s="10"/>
    </row>
    <row r="340" spans="5:13" x14ac:dyDescent="0.25">
      <c r="E340" s="10"/>
      <c r="F340" s="10"/>
      <c r="J340" s="10"/>
      <c r="K340" s="10"/>
      <c r="L340" s="10"/>
      <c r="M340" s="10"/>
    </row>
    <row r="341" spans="5:13" x14ac:dyDescent="0.25">
      <c r="E341" s="10"/>
      <c r="F341" s="10"/>
      <c r="J341" s="10"/>
      <c r="K341" s="10"/>
      <c r="L341" s="10"/>
      <c r="M341" s="10"/>
    </row>
    <row r="342" spans="5:13" x14ac:dyDescent="0.25">
      <c r="E342" s="10"/>
      <c r="F342" s="10"/>
      <c r="J342" s="10"/>
      <c r="K342" s="10"/>
      <c r="L342" s="10"/>
      <c r="M342" s="10"/>
    </row>
    <row r="343" spans="5:13" x14ac:dyDescent="0.25">
      <c r="E343" s="10"/>
      <c r="F343" s="10"/>
      <c r="J343" s="10"/>
      <c r="K343" s="10"/>
      <c r="L343" s="10"/>
      <c r="M343" s="10"/>
    </row>
    <row r="344" spans="5:13" x14ac:dyDescent="0.25">
      <c r="E344" s="10"/>
      <c r="F344" s="10"/>
      <c r="J344" s="10"/>
      <c r="K344" s="10"/>
      <c r="L344" s="10"/>
      <c r="M344" s="10"/>
    </row>
    <row r="345" spans="5:13" x14ac:dyDescent="0.25">
      <c r="E345" s="10"/>
      <c r="F345" s="10"/>
      <c r="J345" s="10"/>
      <c r="K345" s="10"/>
      <c r="L345" s="10"/>
      <c r="M345" s="10"/>
    </row>
    <row r="346" spans="5:13" x14ac:dyDescent="0.25">
      <c r="E346" s="10"/>
      <c r="F346" s="10"/>
      <c r="J346" s="10"/>
      <c r="K346" s="10"/>
      <c r="L346" s="10"/>
      <c r="M346" s="10"/>
    </row>
    <row r="347" spans="5:13" x14ac:dyDescent="0.25">
      <c r="E347" s="10"/>
      <c r="F347" s="10"/>
      <c r="J347" s="10"/>
      <c r="K347" s="10"/>
      <c r="L347" s="10"/>
      <c r="M347" s="10"/>
    </row>
    <row r="348" spans="5:13" x14ac:dyDescent="0.25">
      <c r="E348" s="10"/>
      <c r="F348" s="10"/>
      <c r="J348" s="10"/>
      <c r="K348" s="10"/>
      <c r="L348" s="10"/>
      <c r="M348" s="10"/>
    </row>
    <row r="349" spans="5:13" x14ac:dyDescent="0.25">
      <c r="E349" s="10"/>
      <c r="F349" s="10"/>
      <c r="J349" s="10"/>
      <c r="K349" s="10"/>
      <c r="L349" s="10"/>
      <c r="M349" s="10"/>
    </row>
    <row r="350" spans="5:13" x14ac:dyDescent="0.25">
      <c r="E350" s="10"/>
      <c r="F350" s="10"/>
      <c r="J350" s="10"/>
      <c r="K350" s="10"/>
      <c r="L350" s="10"/>
      <c r="M350" s="10"/>
    </row>
    <row r="351" spans="5:13" x14ac:dyDescent="0.25">
      <c r="E351" s="10"/>
      <c r="F351" s="10"/>
      <c r="J351" s="10"/>
      <c r="K351" s="10"/>
      <c r="L351" s="10"/>
      <c r="M351" s="10"/>
    </row>
    <row r="352" spans="5:13" x14ac:dyDescent="0.25">
      <c r="E352" s="10"/>
      <c r="F352" s="10"/>
      <c r="J352" s="10"/>
      <c r="K352" s="10"/>
      <c r="L352" s="10"/>
      <c r="M352" s="10"/>
    </row>
    <row r="353" spans="5:13" x14ac:dyDescent="0.25">
      <c r="E353" s="10"/>
      <c r="F353" s="10"/>
      <c r="J353" s="10"/>
      <c r="K353" s="10"/>
      <c r="L353" s="10"/>
      <c r="M353" s="10"/>
    </row>
    <row r="354" spans="5:13" x14ac:dyDescent="0.25">
      <c r="E354" s="10"/>
      <c r="F354" s="10"/>
      <c r="J354" s="10"/>
      <c r="K354" s="10"/>
      <c r="L354" s="10"/>
      <c r="M354" s="10"/>
    </row>
    <row r="355" spans="5:13" x14ac:dyDescent="0.25">
      <c r="E355" s="10"/>
      <c r="F355" s="10"/>
      <c r="J355" s="10"/>
      <c r="K355" s="10"/>
      <c r="L355" s="10"/>
      <c r="M355" s="10"/>
    </row>
    <row r="356" spans="5:13" x14ac:dyDescent="0.25">
      <c r="E356" s="10"/>
      <c r="F356" s="10"/>
      <c r="J356" s="10"/>
      <c r="K356" s="10"/>
      <c r="L356" s="10"/>
      <c r="M356" s="10"/>
    </row>
    <row r="357" spans="5:13" x14ac:dyDescent="0.25">
      <c r="E357" s="10"/>
      <c r="F357" s="10"/>
      <c r="J357" s="10"/>
      <c r="K357" s="10"/>
      <c r="L357" s="10"/>
      <c r="M357" s="10"/>
    </row>
    <row r="358" spans="5:13" x14ac:dyDescent="0.25">
      <c r="E358" s="10"/>
      <c r="F358" s="10"/>
      <c r="J358" s="10"/>
      <c r="K358" s="10"/>
      <c r="L358" s="10"/>
      <c r="M358" s="10"/>
    </row>
    <row r="359" spans="5:13" x14ac:dyDescent="0.25">
      <c r="E359" s="10"/>
      <c r="F359" s="10"/>
      <c r="J359" s="10"/>
      <c r="K359" s="10"/>
      <c r="L359" s="10"/>
      <c r="M359" s="10"/>
    </row>
    <row r="360" spans="5:13" x14ac:dyDescent="0.25">
      <c r="E360" s="10"/>
      <c r="F360" s="10"/>
      <c r="J360" s="10"/>
      <c r="K360" s="10"/>
      <c r="L360" s="10"/>
      <c r="M360" s="10"/>
    </row>
    <row r="361" spans="5:13" x14ac:dyDescent="0.25">
      <c r="E361" s="10"/>
      <c r="F361" s="10"/>
      <c r="J361" s="10"/>
      <c r="K361" s="10"/>
      <c r="L361" s="10"/>
      <c r="M361" s="10"/>
    </row>
    <row r="362" spans="5:13" x14ac:dyDescent="0.25">
      <c r="E362" s="10"/>
      <c r="F362" s="10"/>
      <c r="J362" s="10"/>
      <c r="K362" s="10"/>
      <c r="L362" s="10"/>
      <c r="M362" s="10"/>
    </row>
    <row r="363" spans="5:13" x14ac:dyDescent="0.25">
      <c r="E363" s="10"/>
      <c r="F363" s="10"/>
      <c r="J363" s="10"/>
      <c r="K363" s="10"/>
      <c r="L363" s="10"/>
      <c r="M363" s="10"/>
    </row>
    <row r="364" spans="5:13" x14ac:dyDescent="0.25">
      <c r="E364" s="10"/>
      <c r="F364" s="10"/>
      <c r="J364" s="10"/>
      <c r="K364" s="10"/>
      <c r="L364" s="10"/>
      <c r="M364" s="10"/>
    </row>
    <row r="365" spans="5:13" x14ac:dyDescent="0.25">
      <c r="E365" s="10"/>
      <c r="F365" s="10"/>
      <c r="J365" s="10"/>
      <c r="K365" s="10"/>
      <c r="L365" s="10"/>
      <c r="M365" s="10"/>
    </row>
    <row r="366" spans="5:13" x14ac:dyDescent="0.25">
      <c r="E366" s="10"/>
      <c r="F366" s="10"/>
      <c r="J366" s="10"/>
      <c r="K366" s="10"/>
      <c r="L366" s="10"/>
      <c r="M366" s="10"/>
    </row>
    <row r="367" spans="5:13" x14ac:dyDescent="0.25">
      <c r="E367" s="10"/>
      <c r="F367" s="10"/>
      <c r="J367" s="10"/>
      <c r="K367" s="10"/>
      <c r="L367" s="10"/>
      <c r="M367" s="10"/>
    </row>
    <row r="368" spans="5:13" x14ac:dyDescent="0.25">
      <c r="E368" s="10"/>
      <c r="F368" s="10"/>
      <c r="J368" s="10"/>
      <c r="K368" s="10"/>
      <c r="L368" s="10"/>
      <c r="M368" s="10"/>
    </row>
    <row r="369" spans="5:13" x14ac:dyDescent="0.25">
      <c r="E369" s="10"/>
      <c r="F369" s="10"/>
      <c r="J369" s="10"/>
      <c r="K369" s="10"/>
      <c r="L369" s="10"/>
      <c r="M369" s="10"/>
    </row>
    <row r="370" spans="5:13" x14ac:dyDescent="0.25">
      <c r="E370" s="10"/>
      <c r="F370" s="10"/>
      <c r="J370" s="10"/>
      <c r="K370" s="10"/>
      <c r="L370" s="10"/>
      <c r="M370" s="10"/>
    </row>
    <row r="371" spans="5:13" x14ac:dyDescent="0.25">
      <c r="E371" s="10"/>
      <c r="F371" s="10"/>
      <c r="J371" s="10"/>
      <c r="K371" s="10"/>
      <c r="L371" s="10"/>
      <c r="M371" s="10"/>
    </row>
    <row r="372" spans="5:13" x14ac:dyDescent="0.25">
      <c r="E372" s="10"/>
      <c r="F372" s="10"/>
      <c r="J372" s="10"/>
      <c r="K372" s="10"/>
      <c r="L372" s="10"/>
      <c r="M372" s="10"/>
    </row>
    <row r="373" spans="5:13" x14ac:dyDescent="0.25">
      <c r="E373" s="10"/>
      <c r="F373" s="10"/>
      <c r="J373" s="10"/>
      <c r="K373" s="10"/>
      <c r="L373" s="10"/>
      <c r="M373" s="10"/>
    </row>
    <row r="374" spans="5:13" x14ac:dyDescent="0.25">
      <c r="E374" s="10"/>
      <c r="F374" s="10"/>
      <c r="J374" s="10"/>
      <c r="K374" s="10"/>
      <c r="L374" s="10"/>
      <c r="M374" s="10"/>
    </row>
    <row r="375" spans="5:13" x14ac:dyDescent="0.25">
      <c r="E375" s="10"/>
      <c r="F375" s="10"/>
      <c r="J375" s="10"/>
      <c r="K375" s="10"/>
      <c r="L375" s="10"/>
      <c r="M375" s="10"/>
    </row>
    <row r="376" spans="5:13" x14ac:dyDescent="0.25">
      <c r="E376" s="10"/>
      <c r="F376" s="10"/>
      <c r="J376" s="10"/>
      <c r="K376" s="10"/>
      <c r="L376" s="10"/>
      <c r="M376" s="10"/>
    </row>
    <row r="377" spans="5:13" x14ac:dyDescent="0.25">
      <c r="E377" s="10"/>
      <c r="F377" s="10"/>
      <c r="J377" s="10"/>
      <c r="K377" s="10"/>
      <c r="L377" s="10"/>
      <c r="M377" s="10"/>
    </row>
    <row r="378" spans="5:13" x14ac:dyDescent="0.25">
      <c r="E378" s="10"/>
      <c r="F378" s="10"/>
      <c r="J378" s="10"/>
      <c r="K378" s="10"/>
      <c r="L378" s="10"/>
      <c r="M378" s="10"/>
    </row>
    <row r="379" spans="5:13" x14ac:dyDescent="0.25">
      <c r="E379" s="10"/>
      <c r="F379" s="10"/>
      <c r="J379" s="10"/>
      <c r="K379" s="10"/>
      <c r="L379" s="10"/>
      <c r="M379" s="10"/>
    </row>
    <row r="380" spans="5:13" x14ac:dyDescent="0.25">
      <c r="E380" s="10"/>
      <c r="F380" s="10"/>
      <c r="J380" s="10"/>
      <c r="K380" s="10"/>
      <c r="L380" s="10"/>
      <c r="M380" s="10"/>
    </row>
    <row r="381" spans="5:13" x14ac:dyDescent="0.25">
      <c r="E381" s="10"/>
      <c r="F381" s="10"/>
      <c r="J381" s="10"/>
      <c r="K381" s="10"/>
      <c r="L381" s="10"/>
      <c r="M381" s="10"/>
    </row>
    <row r="382" spans="5:13" x14ac:dyDescent="0.25">
      <c r="E382" s="10"/>
      <c r="F382" s="10"/>
      <c r="J382" s="10"/>
      <c r="K382" s="10"/>
      <c r="L382" s="10"/>
      <c r="M382" s="10"/>
    </row>
    <row r="383" spans="5:13" x14ac:dyDescent="0.25">
      <c r="E383" s="10"/>
      <c r="F383" s="10"/>
      <c r="J383" s="10"/>
      <c r="K383" s="10"/>
      <c r="L383" s="10"/>
      <c r="M383" s="10"/>
    </row>
    <row r="384" spans="5:13" x14ac:dyDescent="0.25">
      <c r="E384" s="10"/>
      <c r="F384" s="10"/>
      <c r="J384" s="10"/>
      <c r="K384" s="10"/>
      <c r="L384" s="10"/>
      <c r="M384" s="10"/>
    </row>
    <row r="385" spans="5:13" x14ac:dyDescent="0.25">
      <c r="E385" s="10"/>
      <c r="F385" s="10"/>
      <c r="J385" s="10"/>
      <c r="K385" s="10"/>
      <c r="L385" s="10"/>
      <c r="M385" s="10"/>
    </row>
    <row r="386" spans="5:13" x14ac:dyDescent="0.25">
      <c r="E386" s="10"/>
      <c r="F386" s="10"/>
      <c r="J386" s="10"/>
      <c r="K386" s="10"/>
      <c r="L386" s="10"/>
      <c r="M386" s="10"/>
    </row>
    <row r="387" spans="5:13" x14ac:dyDescent="0.25">
      <c r="E387" s="10"/>
      <c r="F387" s="10"/>
      <c r="J387" s="10"/>
      <c r="K387" s="10"/>
      <c r="L387" s="10"/>
      <c r="M387" s="10"/>
    </row>
    <row r="388" spans="5:13" x14ac:dyDescent="0.25">
      <c r="E388" s="10"/>
      <c r="F388" s="10"/>
      <c r="J388" s="10"/>
      <c r="K388" s="10"/>
      <c r="L388" s="10"/>
      <c r="M388" s="10"/>
    </row>
    <row r="389" spans="5:13" x14ac:dyDescent="0.25">
      <c r="E389" s="10"/>
      <c r="F389" s="10"/>
      <c r="J389" s="10"/>
      <c r="K389" s="10"/>
      <c r="L389" s="10"/>
      <c r="M389" s="10"/>
    </row>
    <row r="390" spans="5:13" x14ac:dyDescent="0.25">
      <c r="E390" s="10"/>
      <c r="F390" s="10"/>
      <c r="J390" s="10"/>
      <c r="K390" s="10"/>
      <c r="L390" s="10"/>
      <c r="M390" s="10"/>
    </row>
    <row r="391" spans="5:13" x14ac:dyDescent="0.25">
      <c r="E391" s="10"/>
      <c r="F391" s="10"/>
      <c r="J391" s="10"/>
      <c r="K391" s="10"/>
      <c r="L391" s="10"/>
      <c r="M391" s="10"/>
    </row>
    <row r="392" spans="5:13" x14ac:dyDescent="0.25">
      <c r="E392" s="10"/>
      <c r="F392" s="10"/>
      <c r="J392" s="10"/>
      <c r="K392" s="10"/>
      <c r="L392" s="10"/>
      <c r="M392" s="10"/>
    </row>
    <row r="393" spans="5:13" x14ac:dyDescent="0.25">
      <c r="E393" s="10"/>
      <c r="F393" s="10"/>
      <c r="J393" s="10"/>
      <c r="K393" s="10"/>
      <c r="L393" s="10"/>
      <c r="M393" s="10"/>
    </row>
    <row r="394" spans="5:13" x14ac:dyDescent="0.25">
      <c r="E394" s="10"/>
      <c r="F394" s="10"/>
      <c r="J394" s="10"/>
      <c r="K394" s="10"/>
      <c r="L394" s="10"/>
      <c r="M394" s="10"/>
    </row>
    <row r="395" spans="5:13" x14ac:dyDescent="0.25">
      <c r="E395" s="10"/>
      <c r="F395" s="10"/>
      <c r="J395" s="10"/>
      <c r="K395" s="10"/>
      <c r="L395" s="10"/>
      <c r="M395" s="10"/>
    </row>
    <row r="396" spans="5:13" x14ac:dyDescent="0.25">
      <c r="E396" s="10"/>
      <c r="F396" s="10"/>
      <c r="J396" s="10"/>
      <c r="K396" s="10"/>
      <c r="L396" s="10"/>
      <c r="M396" s="10"/>
    </row>
    <row r="397" spans="5:13" x14ac:dyDescent="0.25">
      <c r="E397" s="10"/>
      <c r="F397" s="10"/>
      <c r="J397" s="10"/>
      <c r="K397" s="10"/>
      <c r="L397" s="10"/>
      <c r="M397" s="10"/>
    </row>
    <row r="398" spans="5:13" x14ac:dyDescent="0.25">
      <c r="E398" s="10"/>
      <c r="F398" s="10"/>
      <c r="J398" s="10"/>
      <c r="K398" s="10"/>
      <c r="L398" s="10"/>
      <c r="M398" s="10"/>
    </row>
    <row r="399" spans="5:13" x14ac:dyDescent="0.25">
      <c r="E399" s="10"/>
      <c r="F399" s="10"/>
      <c r="J399" s="10"/>
      <c r="K399" s="10"/>
      <c r="L399" s="10"/>
      <c r="M399" s="10"/>
    </row>
    <row r="400" spans="5:13" x14ac:dyDescent="0.25">
      <c r="E400" s="10"/>
      <c r="F400" s="10"/>
      <c r="J400" s="10"/>
      <c r="K400" s="10"/>
      <c r="L400" s="10"/>
      <c r="M400" s="10"/>
    </row>
    <row r="401" spans="5:13" x14ac:dyDescent="0.25">
      <c r="E401" s="10"/>
      <c r="F401" s="10"/>
      <c r="J401" s="10"/>
      <c r="K401" s="10"/>
      <c r="L401" s="10"/>
      <c r="M401" s="10"/>
    </row>
    <row r="402" spans="5:13" x14ac:dyDescent="0.25">
      <c r="E402" s="10"/>
      <c r="F402" s="10"/>
      <c r="J402" s="10"/>
      <c r="K402" s="10"/>
      <c r="L402" s="10"/>
      <c r="M402" s="10"/>
    </row>
    <row r="403" spans="5:13" x14ac:dyDescent="0.25">
      <c r="E403" s="10"/>
      <c r="F403" s="10"/>
      <c r="J403" s="10"/>
      <c r="K403" s="10"/>
      <c r="L403" s="10"/>
      <c r="M403" s="10"/>
    </row>
    <row r="404" spans="5:13" x14ac:dyDescent="0.25">
      <c r="E404" s="10"/>
      <c r="F404" s="10"/>
      <c r="J404" s="10"/>
      <c r="K404" s="10"/>
      <c r="L404" s="10"/>
      <c r="M404" s="10"/>
    </row>
    <row r="405" spans="5:13" x14ac:dyDescent="0.25">
      <c r="E405" s="10"/>
      <c r="F405" s="10"/>
      <c r="J405" s="10"/>
      <c r="K405" s="10"/>
      <c r="L405" s="10"/>
      <c r="M405" s="10"/>
    </row>
    <row r="406" spans="5:13" x14ac:dyDescent="0.25">
      <c r="E406" s="10"/>
      <c r="F406" s="10"/>
      <c r="J406" s="10"/>
      <c r="K406" s="10"/>
      <c r="L406" s="10"/>
      <c r="M406" s="10"/>
    </row>
    <row r="407" spans="5:13" x14ac:dyDescent="0.25">
      <c r="E407" s="10"/>
      <c r="F407" s="10"/>
      <c r="J407" s="10"/>
      <c r="K407" s="10"/>
      <c r="L407" s="10"/>
      <c r="M407" s="10"/>
    </row>
    <row r="408" spans="5:13" x14ac:dyDescent="0.25">
      <c r="E408" s="10"/>
      <c r="F408" s="10"/>
      <c r="J408" s="10"/>
      <c r="K408" s="10"/>
      <c r="L408" s="10"/>
      <c r="M408" s="10"/>
    </row>
    <row r="409" spans="5:13" x14ac:dyDescent="0.25">
      <c r="E409" s="10"/>
      <c r="F409" s="10"/>
      <c r="J409" s="10"/>
      <c r="K409" s="10"/>
      <c r="L409" s="10"/>
      <c r="M409" s="10"/>
    </row>
    <row r="410" spans="5:13" x14ac:dyDescent="0.25">
      <c r="E410" s="10"/>
      <c r="F410" s="10"/>
      <c r="J410" s="10"/>
      <c r="K410" s="10"/>
      <c r="L410" s="10"/>
      <c r="M410" s="10"/>
    </row>
    <row r="411" spans="5:13" x14ac:dyDescent="0.25">
      <c r="E411" s="10"/>
      <c r="F411" s="10"/>
      <c r="J411" s="10"/>
      <c r="K411" s="10"/>
      <c r="L411" s="10"/>
      <c r="M411" s="10"/>
    </row>
    <row r="412" spans="5:13" x14ac:dyDescent="0.25">
      <c r="E412" s="10"/>
      <c r="F412" s="10"/>
      <c r="J412" s="10"/>
      <c r="K412" s="10"/>
      <c r="L412" s="10"/>
      <c r="M412" s="10"/>
    </row>
    <row r="413" spans="5:13" x14ac:dyDescent="0.25">
      <c r="E413" s="10"/>
      <c r="F413" s="10"/>
      <c r="J413" s="10"/>
      <c r="K413" s="10"/>
      <c r="L413" s="10"/>
      <c r="M413" s="10"/>
    </row>
    <row r="414" spans="5:13" x14ac:dyDescent="0.25">
      <c r="E414" s="10"/>
      <c r="F414" s="10"/>
      <c r="J414" s="10"/>
      <c r="K414" s="10"/>
      <c r="L414" s="10"/>
      <c r="M414" s="10"/>
    </row>
    <row r="415" spans="5:13" x14ac:dyDescent="0.25">
      <c r="E415" s="10"/>
      <c r="F415" s="10"/>
      <c r="J415" s="10"/>
      <c r="K415" s="10"/>
      <c r="L415" s="10"/>
      <c r="M415" s="10"/>
    </row>
    <row r="416" spans="5:13" x14ac:dyDescent="0.25">
      <c r="E416" s="10"/>
      <c r="F416" s="10"/>
      <c r="J416" s="10"/>
      <c r="K416" s="10"/>
      <c r="L416" s="10"/>
      <c r="M416" s="10"/>
    </row>
    <row r="417" spans="5:13" x14ac:dyDescent="0.25">
      <c r="E417" s="10"/>
      <c r="F417" s="10"/>
      <c r="J417" s="10"/>
      <c r="K417" s="10"/>
      <c r="L417" s="10"/>
      <c r="M417" s="10"/>
    </row>
    <row r="418" spans="5:13" x14ac:dyDescent="0.25">
      <c r="E418" s="10"/>
      <c r="F418" s="10"/>
      <c r="J418" s="10"/>
      <c r="K418" s="10"/>
      <c r="L418" s="10"/>
      <c r="M418" s="10"/>
    </row>
    <row r="419" spans="5:13" x14ac:dyDescent="0.25">
      <c r="E419" s="10"/>
      <c r="F419" s="10"/>
      <c r="J419" s="10"/>
      <c r="K419" s="10"/>
      <c r="L419" s="10"/>
      <c r="M419" s="10"/>
    </row>
    <row r="420" spans="5:13" x14ac:dyDescent="0.25">
      <c r="E420" s="10"/>
      <c r="F420" s="10"/>
      <c r="J420" s="10"/>
      <c r="K420" s="10"/>
      <c r="L420" s="10"/>
      <c r="M420" s="10"/>
    </row>
    <row r="421" spans="5:13" x14ac:dyDescent="0.25">
      <c r="E421" s="10"/>
      <c r="F421" s="10"/>
      <c r="J421" s="10"/>
      <c r="K421" s="10"/>
      <c r="L421" s="10"/>
      <c r="M421" s="10"/>
    </row>
    <row r="422" spans="5:13" x14ac:dyDescent="0.25">
      <c r="E422" s="10"/>
      <c r="F422" s="10"/>
      <c r="J422" s="10"/>
      <c r="K422" s="10"/>
      <c r="L422" s="10"/>
      <c r="M422" s="10"/>
    </row>
    <row r="423" spans="5:13" x14ac:dyDescent="0.25">
      <c r="E423" s="10"/>
      <c r="F423" s="10"/>
      <c r="J423" s="10"/>
      <c r="K423" s="10"/>
      <c r="L423" s="10"/>
      <c r="M423" s="10"/>
    </row>
    <row r="424" spans="5:13" x14ac:dyDescent="0.25">
      <c r="E424" s="10"/>
      <c r="F424" s="10"/>
      <c r="J424" s="10"/>
      <c r="K424" s="10"/>
      <c r="L424" s="10"/>
      <c r="M424" s="10"/>
    </row>
    <row r="425" spans="5:13" x14ac:dyDescent="0.25">
      <c r="E425" s="10"/>
      <c r="F425" s="10"/>
      <c r="J425" s="10"/>
      <c r="K425" s="10"/>
      <c r="L425" s="10"/>
      <c r="M425" s="10"/>
    </row>
    <row r="426" spans="5:13" x14ac:dyDescent="0.25">
      <c r="E426" s="10"/>
      <c r="F426" s="10"/>
      <c r="J426" s="10"/>
      <c r="K426" s="10"/>
      <c r="L426" s="10"/>
      <c r="M426" s="10"/>
    </row>
    <row r="427" spans="5:13" x14ac:dyDescent="0.25">
      <c r="E427" s="10"/>
      <c r="F427" s="10"/>
      <c r="J427" s="10"/>
      <c r="K427" s="10"/>
      <c r="L427" s="10"/>
      <c r="M427" s="10"/>
    </row>
    <row r="428" spans="5:13" x14ac:dyDescent="0.25">
      <c r="E428" s="10"/>
      <c r="F428" s="10"/>
      <c r="J428" s="10"/>
      <c r="K428" s="10"/>
      <c r="L428" s="10"/>
      <c r="M428" s="10"/>
    </row>
    <row r="429" spans="5:13" x14ac:dyDescent="0.25">
      <c r="E429" s="10"/>
      <c r="F429" s="10"/>
      <c r="J429" s="10"/>
      <c r="K429" s="10"/>
      <c r="L429" s="10"/>
      <c r="M429" s="10"/>
    </row>
    <row r="430" spans="5:13" x14ac:dyDescent="0.25">
      <c r="E430" s="10"/>
      <c r="F430" s="10"/>
      <c r="J430" s="10"/>
      <c r="K430" s="10"/>
      <c r="L430" s="10"/>
      <c r="M430" s="10"/>
    </row>
    <row r="431" spans="5:13" x14ac:dyDescent="0.25">
      <c r="E431" s="10"/>
      <c r="F431" s="10"/>
      <c r="J431" s="10"/>
      <c r="K431" s="10"/>
      <c r="L431" s="10"/>
      <c r="M431" s="10"/>
    </row>
    <row r="432" spans="5:13" x14ac:dyDescent="0.25">
      <c r="E432" s="10"/>
      <c r="F432" s="10"/>
      <c r="J432" s="10"/>
      <c r="K432" s="10"/>
      <c r="L432" s="10"/>
      <c r="M432" s="10"/>
    </row>
    <row r="433" spans="5:13" x14ac:dyDescent="0.25">
      <c r="E433" s="10"/>
      <c r="F433" s="10"/>
      <c r="J433" s="10"/>
      <c r="K433" s="10"/>
      <c r="L433" s="10"/>
      <c r="M433" s="10"/>
    </row>
    <row r="434" spans="5:13" x14ac:dyDescent="0.25">
      <c r="E434" s="10"/>
      <c r="F434" s="10"/>
      <c r="J434" s="10"/>
      <c r="K434" s="10"/>
      <c r="L434" s="10"/>
      <c r="M434" s="10"/>
    </row>
    <row r="435" spans="5:13" x14ac:dyDescent="0.25">
      <c r="E435" s="10"/>
      <c r="F435" s="10"/>
      <c r="J435" s="10"/>
      <c r="K435" s="10"/>
      <c r="L435" s="10"/>
      <c r="M435" s="10"/>
    </row>
    <row r="436" spans="5:13" x14ac:dyDescent="0.25">
      <c r="E436" s="10"/>
      <c r="F436" s="10"/>
      <c r="J436" s="10"/>
      <c r="K436" s="10"/>
      <c r="L436" s="10"/>
      <c r="M436" s="10"/>
    </row>
    <row r="437" spans="5:13" x14ac:dyDescent="0.25">
      <c r="E437" s="10"/>
      <c r="F437" s="10"/>
      <c r="J437" s="10"/>
      <c r="K437" s="10"/>
      <c r="L437" s="10"/>
      <c r="M437" s="10"/>
    </row>
    <row r="438" spans="5:13" x14ac:dyDescent="0.25">
      <c r="E438" s="10"/>
      <c r="F438" s="10"/>
      <c r="J438" s="10"/>
      <c r="K438" s="10"/>
      <c r="L438" s="10"/>
      <c r="M438" s="10"/>
    </row>
    <row r="439" spans="5:13" x14ac:dyDescent="0.25">
      <c r="E439" s="10"/>
      <c r="F439" s="10"/>
      <c r="J439" s="10"/>
      <c r="K439" s="10"/>
      <c r="L439" s="10"/>
      <c r="M439" s="10"/>
    </row>
    <row r="440" spans="5:13" x14ac:dyDescent="0.25">
      <c r="E440" s="10"/>
      <c r="F440" s="10"/>
      <c r="J440" s="10"/>
      <c r="K440" s="10"/>
      <c r="L440" s="10"/>
      <c r="M440" s="10"/>
    </row>
    <row r="441" spans="5:13" x14ac:dyDescent="0.25">
      <c r="E441" s="10"/>
      <c r="F441" s="10"/>
      <c r="J441" s="10"/>
      <c r="K441" s="10"/>
      <c r="L441" s="10"/>
      <c r="M441" s="10"/>
    </row>
    <row r="442" spans="5:13" x14ac:dyDescent="0.25">
      <c r="E442" s="10"/>
      <c r="F442" s="10"/>
      <c r="J442" s="10"/>
      <c r="K442" s="10"/>
      <c r="L442" s="10"/>
      <c r="M442" s="10"/>
    </row>
    <row r="443" spans="5:13" x14ac:dyDescent="0.25">
      <c r="E443" s="10"/>
      <c r="F443" s="10"/>
      <c r="J443" s="10"/>
      <c r="K443" s="10"/>
      <c r="L443" s="10"/>
      <c r="M443" s="10"/>
    </row>
    <row r="444" spans="5:13" x14ac:dyDescent="0.25">
      <c r="E444" s="10"/>
      <c r="F444" s="10"/>
      <c r="J444" s="10"/>
      <c r="K444" s="10"/>
      <c r="L444" s="10"/>
      <c r="M444" s="10"/>
    </row>
    <row r="445" spans="5:13" x14ac:dyDescent="0.25">
      <c r="E445" s="10"/>
      <c r="F445" s="10"/>
      <c r="J445" s="10"/>
      <c r="K445" s="10"/>
      <c r="L445" s="10"/>
      <c r="M445" s="10"/>
    </row>
    <row r="446" spans="5:13" x14ac:dyDescent="0.25">
      <c r="E446" s="10"/>
      <c r="F446" s="10"/>
      <c r="J446" s="10"/>
      <c r="K446" s="10"/>
      <c r="L446" s="10"/>
      <c r="M446" s="10"/>
    </row>
    <row r="447" spans="5:13" x14ac:dyDescent="0.25">
      <c r="E447" s="10"/>
      <c r="F447" s="10"/>
      <c r="J447" s="10"/>
      <c r="K447" s="10"/>
      <c r="L447" s="10"/>
      <c r="M447" s="10"/>
    </row>
    <row r="448" spans="5:13" x14ac:dyDescent="0.25">
      <c r="E448" s="10"/>
      <c r="F448" s="10"/>
      <c r="J448" s="10"/>
      <c r="K448" s="10"/>
      <c r="L448" s="10"/>
      <c r="M448" s="10"/>
    </row>
    <row r="449" spans="5:13" x14ac:dyDescent="0.25">
      <c r="E449" s="10"/>
      <c r="F449" s="10"/>
      <c r="J449" s="10"/>
      <c r="K449" s="10"/>
      <c r="L449" s="10"/>
      <c r="M449" s="10"/>
    </row>
    <row r="450" spans="5:13" x14ac:dyDescent="0.25">
      <c r="E450" s="10"/>
      <c r="F450" s="10"/>
      <c r="J450" s="10"/>
      <c r="K450" s="10"/>
      <c r="L450" s="10"/>
      <c r="M450" s="10"/>
    </row>
    <row r="451" spans="5:13" x14ac:dyDescent="0.25">
      <c r="E451" s="10"/>
      <c r="F451" s="10"/>
      <c r="J451" s="10"/>
      <c r="K451" s="10"/>
      <c r="L451" s="10"/>
      <c r="M451" s="10"/>
    </row>
    <row r="452" spans="5:13" x14ac:dyDescent="0.25">
      <c r="E452" s="10"/>
      <c r="F452" s="10"/>
      <c r="J452" s="10"/>
      <c r="K452" s="10"/>
      <c r="L452" s="10"/>
      <c r="M452" s="10"/>
    </row>
    <row r="453" spans="5:13" x14ac:dyDescent="0.25">
      <c r="E453" s="10"/>
      <c r="F453" s="10"/>
      <c r="J453" s="10"/>
      <c r="K453" s="10"/>
      <c r="L453" s="10"/>
      <c r="M453" s="10"/>
    </row>
    <row r="454" spans="5:13" x14ac:dyDescent="0.25">
      <c r="E454" s="10"/>
      <c r="F454" s="10"/>
      <c r="J454" s="10"/>
      <c r="K454" s="10"/>
      <c r="L454" s="10"/>
      <c r="M454" s="10"/>
    </row>
    <row r="455" spans="5:13" x14ac:dyDescent="0.25">
      <c r="E455" s="10"/>
      <c r="F455" s="10"/>
      <c r="J455" s="10"/>
      <c r="K455" s="10"/>
      <c r="L455" s="10"/>
      <c r="M455" s="10"/>
    </row>
    <row r="456" spans="5:13" x14ac:dyDescent="0.25">
      <c r="E456" s="10"/>
      <c r="F456" s="10"/>
      <c r="J456" s="10"/>
      <c r="K456" s="10"/>
      <c r="L456" s="10"/>
      <c r="M456" s="10"/>
    </row>
    <row r="457" spans="5:13" x14ac:dyDescent="0.25">
      <c r="E457" s="10"/>
      <c r="F457" s="10"/>
      <c r="J457" s="10"/>
      <c r="K457" s="10"/>
      <c r="L457" s="10"/>
      <c r="M457" s="10"/>
    </row>
    <row r="458" spans="5:13" x14ac:dyDescent="0.25">
      <c r="E458" s="10"/>
      <c r="F458" s="10"/>
      <c r="J458" s="10"/>
      <c r="K458" s="10"/>
      <c r="L458" s="10"/>
      <c r="M458" s="10"/>
    </row>
    <row r="459" spans="5:13" x14ac:dyDescent="0.25">
      <c r="E459" s="10"/>
      <c r="F459" s="10"/>
      <c r="J459" s="10"/>
      <c r="K459" s="10"/>
      <c r="L459" s="10"/>
      <c r="M459" s="10"/>
    </row>
    <row r="460" spans="5:13" x14ac:dyDescent="0.25">
      <c r="E460" s="10"/>
      <c r="F460" s="10"/>
      <c r="J460" s="10"/>
      <c r="K460" s="10"/>
      <c r="L460" s="10"/>
      <c r="M460" s="10"/>
    </row>
    <row r="461" spans="5:13" x14ac:dyDescent="0.25">
      <c r="E461" s="10"/>
      <c r="F461" s="10"/>
      <c r="J461" s="10"/>
      <c r="K461" s="10"/>
      <c r="L461" s="10"/>
      <c r="M461" s="10"/>
    </row>
    <row r="462" spans="5:13" x14ac:dyDescent="0.25">
      <c r="E462" s="10"/>
      <c r="F462" s="10"/>
      <c r="J462" s="10"/>
      <c r="K462" s="10"/>
      <c r="L462" s="10"/>
      <c r="M462" s="10"/>
    </row>
    <row r="463" spans="5:13" x14ac:dyDescent="0.25">
      <c r="E463" s="10"/>
      <c r="F463" s="10"/>
      <c r="J463" s="10"/>
      <c r="K463" s="10"/>
      <c r="L463" s="10"/>
      <c r="M463" s="10"/>
    </row>
    <row r="464" spans="5:13" x14ac:dyDescent="0.25">
      <c r="E464" s="10"/>
      <c r="F464" s="10"/>
      <c r="J464" s="10"/>
      <c r="K464" s="10"/>
      <c r="L464" s="10"/>
      <c r="M464" s="10"/>
    </row>
    <row r="465" spans="5:13" x14ac:dyDescent="0.25">
      <c r="E465" s="10"/>
      <c r="F465" s="10"/>
      <c r="J465" s="10"/>
      <c r="K465" s="10"/>
      <c r="L465" s="10"/>
      <c r="M465" s="10"/>
    </row>
    <row r="466" spans="5:13" x14ac:dyDescent="0.25">
      <c r="E466" s="10"/>
      <c r="F466" s="10"/>
      <c r="J466" s="10"/>
      <c r="K466" s="10"/>
      <c r="L466" s="10"/>
      <c r="M466" s="10"/>
    </row>
    <row r="467" spans="5:13" x14ac:dyDescent="0.25">
      <c r="E467" s="10"/>
      <c r="F467" s="10"/>
      <c r="J467" s="10"/>
      <c r="K467" s="10"/>
      <c r="L467" s="10"/>
      <c r="M467" s="10"/>
    </row>
    <row r="468" spans="5:13" x14ac:dyDescent="0.25">
      <c r="E468" s="10"/>
      <c r="F468" s="10"/>
      <c r="J468" s="10"/>
      <c r="K468" s="10"/>
      <c r="L468" s="10"/>
      <c r="M468" s="10"/>
    </row>
    <row r="469" spans="5:13" x14ac:dyDescent="0.25">
      <c r="E469" s="10"/>
      <c r="F469" s="10"/>
      <c r="J469" s="10"/>
      <c r="K469" s="10"/>
      <c r="L469" s="10"/>
      <c r="M469" s="10"/>
    </row>
    <row r="470" spans="5:13" x14ac:dyDescent="0.25">
      <c r="E470" s="10"/>
      <c r="F470" s="10"/>
      <c r="J470" s="10"/>
      <c r="K470" s="10"/>
      <c r="L470" s="10"/>
      <c r="M470" s="10"/>
    </row>
    <row r="471" spans="5:13" x14ac:dyDescent="0.25">
      <c r="E471" s="10"/>
      <c r="F471" s="10"/>
      <c r="J471" s="10"/>
      <c r="K471" s="10"/>
      <c r="L471" s="10"/>
      <c r="M471" s="10"/>
    </row>
    <row r="472" spans="5:13" x14ac:dyDescent="0.25">
      <c r="E472" s="10"/>
      <c r="F472" s="10"/>
      <c r="J472" s="10"/>
      <c r="K472" s="10"/>
      <c r="L472" s="10"/>
      <c r="M472" s="10"/>
    </row>
    <row r="473" spans="5:13" x14ac:dyDescent="0.25">
      <c r="E473" s="10"/>
      <c r="F473" s="10"/>
      <c r="J473" s="10"/>
      <c r="K473" s="10"/>
      <c r="L473" s="10"/>
      <c r="M473" s="10"/>
    </row>
    <row r="474" spans="5:13" x14ac:dyDescent="0.25">
      <c r="E474" s="10"/>
      <c r="F474" s="10"/>
      <c r="J474" s="10"/>
      <c r="K474" s="10"/>
      <c r="L474" s="10"/>
      <c r="M474" s="10"/>
    </row>
    <row r="475" spans="5:13" x14ac:dyDescent="0.25">
      <c r="E475" s="10"/>
      <c r="F475" s="10"/>
      <c r="J475" s="10"/>
      <c r="K475" s="10"/>
      <c r="L475" s="10"/>
      <c r="M475" s="10"/>
    </row>
    <row r="476" spans="5:13" x14ac:dyDescent="0.25">
      <c r="E476" s="10"/>
      <c r="F476" s="10"/>
      <c r="J476" s="10"/>
      <c r="K476" s="10"/>
      <c r="L476" s="10"/>
      <c r="M476" s="10"/>
    </row>
    <row r="477" spans="5:13" x14ac:dyDescent="0.25">
      <c r="E477" s="10"/>
      <c r="F477" s="10"/>
      <c r="J477" s="10"/>
      <c r="K477" s="10"/>
      <c r="L477" s="10"/>
      <c r="M477" s="10"/>
    </row>
    <row r="478" spans="5:13" x14ac:dyDescent="0.25">
      <c r="E478" s="10"/>
      <c r="F478" s="10"/>
      <c r="J478" s="10"/>
      <c r="K478" s="10"/>
      <c r="L478" s="10"/>
      <c r="M478" s="10"/>
    </row>
    <row r="479" spans="5:13" x14ac:dyDescent="0.25">
      <c r="E479" s="10"/>
      <c r="F479" s="10"/>
      <c r="J479" s="10"/>
      <c r="K479" s="10"/>
      <c r="L479" s="10"/>
      <c r="M479" s="10"/>
    </row>
    <row r="480" spans="5:13" x14ac:dyDescent="0.25">
      <c r="E480" s="10"/>
      <c r="F480" s="10"/>
      <c r="J480" s="10"/>
      <c r="K480" s="10"/>
      <c r="L480" s="10"/>
      <c r="M480" s="10"/>
    </row>
    <row r="481" spans="5:13" x14ac:dyDescent="0.25">
      <c r="E481" s="10"/>
      <c r="F481" s="10"/>
      <c r="J481" s="10"/>
      <c r="K481" s="10"/>
      <c r="L481" s="10"/>
      <c r="M481" s="10"/>
    </row>
    <row r="482" spans="5:13" x14ac:dyDescent="0.25">
      <c r="E482" s="10"/>
      <c r="F482" s="10"/>
      <c r="J482" s="10"/>
      <c r="K482" s="10"/>
      <c r="L482" s="10"/>
      <c r="M482" s="10"/>
    </row>
    <row r="483" spans="5:13" x14ac:dyDescent="0.25">
      <c r="E483" s="10"/>
      <c r="F483" s="10"/>
      <c r="J483" s="10"/>
      <c r="K483" s="10"/>
      <c r="L483" s="10"/>
      <c r="M483" s="10"/>
    </row>
    <row r="484" spans="5:13" x14ac:dyDescent="0.25">
      <c r="E484" s="10"/>
      <c r="F484" s="10"/>
      <c r="J484" s="10"/>
      <c r="K484" s="10"/>
      <c r="L484" s="10"/>
      <c r="M484" s="10"/>
    </row>
    <row r="485" spans="5:13" x14ac:dyDescent="0.25">
      <c r="E485" s="10"/>
      <c r="F485" s="10"/>
      <c r="J485" s="10"/>
      <c r="K485" s="10"/>
      <c r="L485" s="10"/>
      <c r="M485" s="10"/>
    </row>
    <row r="486" spans="5:13" x14ac:dyDescent="0.25">
      <c r="E486" s="10"/>
      <c r="F486" s="10"/>
      <c r="J486" s="10"/>
      <c r="K486" s="10"/>
      <c r="L486" s="10"/>
      <c r="M486" s="10"/>
    </row>
    <row r="487" spans="5:13" x14ac:dyDescent="0.25">
      <c r="E487" s="10"/>
      <c r="F487" s="10"/>
      <c r="J487" s="10"/>
      <c r="K487" s="10"/>
      <c r="L487" s="10"/>
      <c r="M487" s="10"/>
    </row>
    <row r="488" spans="5:13" x14ac:dyDescent="0.25">
      <c r="E488" s="10"/>
      <c r="F488" s="10"/>
      <c r="J488" s="10"/>
      <c r="K488" s="10"/>
      <c r="L488" s="10"/>
      <c r="M488" s="10"/>
    </row>
    <row r="489" spans="5:13" x14ac:dyDescent="0.25">
      <c r="E489" s="10"/>
      <c r="F489" s="10"/>
      <c r="J489" s="10"/>
      <c r="K489" s="10"/>
      <c r="L489" s="10"/>
      <c r="M489" s="10"/>
    </row>
    <row r="490" spans="5:13" x14ac:dyDescent="0.25">
      <c r="E490" s="10"/>
      <c r="F490" s="10"/>
      <c r="J490" s="10"/>
      <c r="K490" s="10"/>
      <c r="L490" s="10"/>
      <c r="M490" s="10"/>
    </row>
    <row r="491" spans="5:13" x14ac:dyDescent="0.25">
      <c r="E491" s="10"/>
      <c r="F491" s="10"/>
      <c r="J491" s="10"/>
      <c r="K491" s="10"/>
      <c r="L491" s="10"/>
      <c r="M491" s="10"/>
    </row>
    <row r="492" spans="5:13" x14ac:dyDescent="0.25">
      <c r="E492" s="10"/>
      <c r="F492" s="10"/>
      <c r="J492" s="10"/>
      <c r="K492" s="10"/>
      <c r="L492" s="10"/>
      <c r="M492" s="10"/>
    </row>
    <row r="493" spans="5:13" x14ac:dyDescent="0.25">
      <c r="E493" s="10"/>
      <c r="F493" s="10"/>
      <c r="J493" s="10"/>
      <c r="K493" s="10"/>
      <c r="L493" s="10"/>
      <c r="M493" s="10"/>
    </row>
    <row r="494" spans="5:13" x14ac:dyDescent="0.25">
      <c r="E494" s="10"/>
      <c r="F494" s="10"/>
      <c r="J494" s="10"/>
      <c r="K494" s="10"/>
      <c r="L494" s="10"/>
      <c r="M494" s="10"/>
    </row>
    <row r="495" spans="5:13" x14ac:dyDescent="0.25">
      <c r="E495" s="10"/>
      <c r="F495" s="10"/>
      <c r="J495" s="10"/>
      <c r="K495" s="10"/>
      <c r="L495" s="10"/>
      <c r="M495" s="10"/>
    </row>
    <row r="496" spans="5:13" x14ac:dyDescent="0.25">
      <c r="E496" s="10"/>
      <c r="F496" s="10"/>
      <c r="J496" s="10"/>
      <c r="K496" s="10"/>
      <c r="L496" s="10"/>
      <c r="M496" s="10"/>
    </row>
    <row r="497" spans="5:13" x14ac:dyDescent="0.25">
      <c r="E497" s="10"/>
      <c r="F497" s="10"/>
      <c r="J497" s="10"/>
      <c r="K497" s="10"/>
      <c r="L497" s="10"/>
      <c r="M497" s="10"/>
    </row>
    <row r="498" spans="5:13" x14ac:dyDescent="0.25">
      <c r="E498" s="10"/>
      <c r="F498" s="10"/>
      <c r="J498" s="10"/>
      <c r="K498" s="10"/>
      <c r="L498" s="10"/>
      <c r="M498" s="10"/>
    </row>
    <row r="499" spans="5:13" x14ac:dyDescent="0.25">
      <c r="E499" s="10"/>
      <c r="F499" s="10"/>
      <c r="J499" s="10"/>
      <c r="K499" s="10"/>
      <c r="L499" s="10"/>
      <c r="M499" s="10"/>
    </row>
    <row r="500" spans="5:13" x14ac:dyDescent="0.25">
      <c r="E500" s="10"/>
      <c r="F500" s="10"/>
      <c r="J500" s="10"/>
      <c r="K500" s="10"/>
      <c r="L500" s="10"/>
      <c r="M500" s="10"/>
    </row>
    <row r="501" spans="5:13" x14ac:dyDescent="0.25">
      <c r="E501" s="10"/>
      <c r="F501" s="10"/>
      <c r="J501" s="10"/>
      <c r="K501" s="10"/>
      <c r="L501" s="10"/>
      <c r="M501" s="10"/>
    </row>
    <row r="502" spans="5:13" x14ac:dyDescent="0.25">
      <c r="E502" s="10"/>
      <c r="F502" s="10"/>
      <c r="J502" s="10"/>
      <c r="K502" s="10"/>
      <c r="L502" s="10"/>
      <c r="M502" s="10"/>
    </row>
    <row r="503" spans="5:13" x14ac:dyDescent="0.25">
      <c r="E503" s="10"/>
      <c r="F503" s="10"/>
      <c r="J503" s="10"/>
      <c r="K503" s="10"/>
      <c r="L503" s="10"/>
      <c r="M503" s="10"/>
    </row>
    <row r="504" spans="5:13" x14ac:dyDescent="0.25">
      <c r="E504" s="10"/>
      <c r="F504" s="10"/>
      <c r="J504" s="10"/>
      <c r="K504" s="10"/>
      <c r="L504" s="10"/>
      <c r="M504" s="10"/>
    </row>
    <row r="505" spans="5:13" x14ac:dyDescent="0.25">
      <c r="E505" s="10"/>
      <c r="F505" s="10"/>
      <c r="J505" s="10"/>
      <c r="K505" s="10"/>
      <c r="L505" s="10"/>
      <c r="M505" s="10"/>
    </row>
    <row r="506" spans="5:13" x14ac:dyDescent="0.25">
      <c r="E506" s="10"/>
      <c r="F506" s="10"/>
      <c r="J506" s="10"/>
      <c r="K506" s="10"/>
      <c r="L506" s="10"/>
      <c r="M506" s="10"/>
    </row>
    <row r="507" spans="5:13" x14ac:dyDescent="0.25">
      <c r="E507" s="10"/>
      <c r="F507" s="10"/>
      <c r="J507" s="10"/>
      <c r="K507" s="10"/>
      <c r="L507" s="10"/>
      <c r="M507" s="10"/>
    </row>
    <row r="508" spans="5:13" x14ac:dyDescent="0.25">
      <c r="E508" s="10"/>
      <c r="F508" s="10"/>
      <c r="J508" s="10"/>
      <c r="K508" s="10"/>
      <c r="L508" s="10"/>
      <c r="M508" s="10"/>
    </row>
    <row r="509" spans="5:13" x14ac:dyDescent="0.25">
      <c r="E509" s="10"/>
      <c r="F509" s="10"/>
      <c r="J509" s="10"/>
      <c r="K509" s="10"/>
      <c r="L509" s="10"/>
      <c r="M509" s="10"/>
    </row>
    <row r="510" spans="5:13" x14ac:dyDescent="0.25">
      <c r="E510" s="10"/>
      <c r="F510" s="10"/>
      <c r="J510" s="10"/>
      <c r="K510" s="10"/>
      <c r="L510" s="10"/>
      <c r="M510" s="10"/>
    </row>
    <row r="511" spans="5:13" x14ac:dyDescent="0.25">
      <c r="E511" s="10"/>
      <c r="F511" s="10"/>
      <c r="J511" s="10"/>
      <c r="K511" s="10"/>
      <c r="L511" s="10"/>
      <c r="M511" s="10"/>
    </row>
    <row r="512" spans="5:13" x14ac:dyDescent="0.25">
      <c r="E512" s="10"/>
      <c r="F512" s="10"/>
      <c r="J512" s="10"/>
      <c r="K512" s="10"/>
      <c r="L512" s="10"/>
      <c r="M512" s="10"/>
    </row>
    <row r="513" spans="5:13" x14ac:dyDescent="0.25">
      <c r="E513" s="10"/>
      <c r="F513" s="10"/>
      <c r="J513" s="10"/>
      <c r="K513" s="10"/>
      <c r="L513" s="10"/>
      <c r="M513" s="10"/>
    </row>
    <row r="514" spans="5:13" x14ac:dyDescent="0.25">
      <c r="E514" s="10"/>
      <c r="F514" s="10"/>
      <c r="J514" s="10"/>
      <c r="K514" s="10"/>
      <c r="L514" s="10"/>
      <c r="M514" s="10"/>
    </row>
    <row r="515" spans="5:13" x14ac:dyDescent="0.25">
      <c r="E515" s="10"/>
      <c r="F515" s="10"/>
      <c r="J515" s="10"/>
      <c r="K515" s="10"/>
      <c r="L515" s="10"/>
      <c r="M515" s="10"/>
    </row>
    <row r="516" spans="5:13" x14ac:dyDescent="0.25">
      <c r="E516" s="10"/>
      <c r="F516" s="10"/>
      <c r="J516" s="10"/>
      <c r="K516" s="10"/>
      <c r="L516" s="10"/>
      <c r="M516" s="10"/>
    </row>
    <row r="517" spans="5:13" x14ac:dyDescent="0.25">
      <c r="E517" s="10"/>
      <c r="F517" s="10"/>
      <c r="J517" s="10"/>
      <c r="K517" s="10"/>
      <c r="L517" s="10"/>
      <c r="M517" s="10"/>
    </row>
    <row r="518" spans="5:13" x14ac:dyDescent="0.25">
      <c r="E518" s="10"/>
      <c r="F518" s="10"/>
      <c r="J518" s="10"/>
      <c r="K518" s="10"/>
      <c r="L518" s="10"/>
      <c r="M518" s="10"/>
    </row>
    <row r="519" spans="5:13" x14ac:dyDescent="0.25">
      <c r="E519" s="10"/>
      <c r="F519" s="10"/>
      <c r="J519" s="10"/>
      <c r="K519" s="10"/>
      <c r="L519" s="10"/>
      <c r="M519" s="10"/>
    </row>
    <row r="520" spans="5:13" x14ac:dyDescent="0.25">
      <c r="E520" s="10"/>
      <c r="F520" s="10"/>
      <c r="J520" s="10"/>
      <c r="K520" s="10"/>
      <c r="L520" s="10"/>
      <c r="M520" s="10"/>
    </row>
    <row r="521" spans="5:13" x14ac:dyDescent="0.25">
      <c r="E521" s="10"/>
      <c r="F521" s="10"/>
      <c r="J521" s="10"/>
      <c r="K521" s="10"/>
      <c r="L521" s="10"/>
      <c r="M521" s="10"/>
    </row>
    <row r="522" spans="5:13" x14ac:dyDescent="0.25">
      <c r="E522" s="10"/>
      <c r="F522" s="10"/>
      <c r="J522" s="10"/>
      <c r="K522" s="10"/>
      <c r="L522" s="10"/>
      <c r="M522" s="10"/>
    </row>
    <row r="523" spans="5:13" x14ac:dyDescent="0.25">
      <c r="E523" s="10"/>
      <c r="F523" s="10"/>
      <c r="J523" s="10"/>
      <c r="K523" s="10"/>
      <c r="L523" s="10"/>
      <c r="M523" s="10"/>
    </row>
    <row r="524" spans="5:13" x14ac:dyDescent="0.25">
      <c r="E524" s="10"/>
      <c r="F524" s="10"/>
      <c r="J524" s="10"/>
      <c r="K524" s="10"/>
      <c r="L524" s="10"/>
      <c r="M524" s="10"/>
    </row>
    <row r="525" spans="5:13" x14ac:dyDescent="0.25">
      <c r="E525" s="10"/>
      <c r="F525" s="10"/>
      <c r="J525" s="10"/>
      <c r="K525" s="10"/>
      <c r="L525" s="10"/>
      <c r="M525" s="10"/>
    </row>
    <row r="526" spans="5:13" x14ac:dyDescent="0.25">
      <c r="E526" s="10"/>
      <c r="F526" s="10"/>
      <c r="J526" s="10"/>
      <c r="K526" s="10"/>
      <c r="L526" s="10"/>
      <c r="M526" s="10"/>
    </row>
    <row r="527" spans="5:13" x14ac:dyDescent="0.25">
      <c r="E527" s="10"/>
      <c r="F527" s="10"/>
      <c r="J527" s="10"/>
      <c r="K527" s="10"/>
      <c r="L527" s="10"/>
      <c r="M527" s="10"/>
    </row>
    <row r="528" spans="5:13" x14ac:dyDescent="0.25">
      <c r="E528" s="10"/>
      <c r="F528" s="10"/>
      <c r="J528" s="10"/>
      <c r="K528" s="10"/>
      <c r="L528" s="10"/>
      <c r="M528" s="10"/>
    </row>
    <row r="529" spans="5:13" x14ac:dyDescent="0.25">
      <c r="E529" s="10"/>
      <c r="F529" s="10"/>
      <c r="J529" s="10"/>
      <c r="K529" s="10"/>
      <c r="L529" s="10"/>
      <c r="M529" s="10"/>
    </row>
    <row r="530" spans="5:13" x14ac:dyDescent="0.25">
      <c r="E530" s="10"/>
      <c r="F530" s="10"/>
      <c r="J530" s="10"/>
      <c r="K530" s="10"/>
      <c r="L530" s="10"/>
      <c r="M530" s="10"/>
    </row>
    <row r="531" spans="5:13" x14ac:dyDescent="0.25">
      <c r="E531" s="10"/>
      <c r="F531" s="10"/>
      <c r="J531" s="10"/>
      <c r="K531" s="10"/>
      <c r="L531" s="10"/>
      <c r="M531" s="10"/>
    </row>
    <row r="532" spans="5:13" x14ac:dyDescent="0.25">
      <c r="E532" s="10"/>
      <c r="F532" s="10"/>
      <c r="J532" s="10"/>
      <c r="K532" s="10"/>
      <c r="L532" s="10"/>
      <c r="M532" s="10"/>
    </row>
    <row r="533" spans="5:13" x14ac:dyDescent="0.25">
      <c r="E533" s="10"/>
      <c r="F533" s="10"/>
      <c r="J533" s="10"/>
      <c r="K533" s="10"/>
      <c r="L533" s="10"/>
      <c r="M533" s="10"/>
    </row>
    <row r="534" spans="5:13" x14ac:dyDescent="0.25">
      <c r="E534" s="10"/>
      <c r="F534" s="10"/>
      <c r="J534" s="10"/>
      <c r="K534" s="10"/>
      <c r="L534" s="10"/>
      <c r="M534" s="10"/>
    </row>
    <row r="535" spans="5:13" x14ac:dyDescent="0.25">
      <c r="E535" s="10"/>
      <c r="F535" s="10"/>
      <c r="J535" s="10"/>
      <c r="K535" s="10"/>
      <c r="L535" s="10"/>
      <c r="M535" s="10"/>
    </row>
    <row r="536" spans="5:13" x14ac:dyDescent="0.25">
      <c r="E536" s="10"/>
      <c r="F536" s="10"/>
      <c r="J536" s="10"/>
      <c r="K536" s="10"/>
      <c r="L536" s="10"/>
      <c r="M536" s="10"/>
    </row>
    <row r="537" spans="5:13" x14ac:dyDescent="0.25">
      <c r="E537" s="10"/>
      <c r="F537" s="10"/>
      <c r="J537" s="10"/>
      <c r="K537" s="10"/>
      <c r="L537" s="10"/>
      <c r="M537" s="10"/>
    </row>
    <row r="538" spans="5:13" x14ac:dyDescent="0.25">
      <c r="E538" s="10"/>
      <c r="F538" s="10"/>
      <c r="J538" s="10"/>
      <c r="K538" s="10"/>
      <c r="L538" s="10"/>
      <c r="M538" s="10"/>
    </row>
    <row r="539" spans="5:13" x14ac:dyDescent="0.25">
      <c r="E539" s="10"/>
      <c r="F539" s="10"/>
      <c r="J539" s="10"/>
      <c r="K539" s="10"/>
      <c r="L539" s="10"/>
      <c r="M539" s="10"/>
    </row>
    <row r="540" spans="5:13" x14ac:dyDescent="0.25">
      <c r="E540" s="10"/>
      <c r="F540" s="10"/>
      <c r="J540" s="10"/>
      <c r="K540" s="10"/>
      <c r="L540" s="10"/>
      <c r="M540" s="10"/>
    </row>
    <row r="541" spans="5:13" x14ac:dyDescent="0.25">
      <c r="E541" s="10"/>
      <c r="F541" s="10"/>
      <c r="J541" s="10"/>
      <c r="K541" s="10"/>
      <c r="L541" s="10"/>
      <c r="M541" s="10"/>
    </row>
    <row r="542" spans="5:13" x14ac:dyDescent="0.25">
      <c r="E542" s="10"/>
      <c r="F542" s="10"/>
      <c r="J542" s="10"/>
      <c r="K542" s="10"/>
      <c r="L542" s="10"/>
      <c r="M542" s="10"/>
    </row>
    <row r="543" spans="5:13" x14ac:dyDescent="0.25">
      <c r="E543" s="10"/>
      <c r="F543" s="10"/>
      <c r="J543" s="10"/>
      <c r="K543" s="10"/>
      <c r="L543" s="10"/>
      <c r="M543" s="10"/>
    </row>
    <row r="544" spans="5:13" x14ac:dyDescent="0.25">
      <c r="E544" s="10"/>
      <c r="F544" s="10"/>
      <c r="J544" s="10"/>
      <c r="K544" s="10"/>
      <c r="L544" s="10"/>
      <c r="M544" s="10"/>
    </row>
    <row r="545" spans="5:13" x14ac:dyDescent="0.25">
      <c r="E545" s="10"/>
      <c r="F545" s="10"/>
      <c r="J545" s="10"/>
      <c r="K545" s="10"/>
      <c r="L545" s="10"/>
      <c r="M545" s="10"/>
    </row>
    <row r="546" spans="5:13" x14ac:dyDescent="0.25">
      <c r="E546" s="10"/>
      <c r="F546" s="10"/>
      <c r="J546" s="10"/>
      <c r="K546" s="10"/>
      <c r="L546" s="10"/>
      <c r="M546" s="10"/>
    </row>
    <row r="547" spans="5:13" x14ac:dyDescent="0.25">
      <c r="E547" s="10"/>
      <c r="F547" s="10"/>
      <c r="J547" s="10"/>
      <c r="K547" s="10"/>
      <c r="L547" s="10"/>
      <c r="M547" s="10"/>
    </row>
    <row r="548" spans="5:13" x14ac:dyDescent="0.25">
      <c r="E548" s="10"/>
      <c r="F548" s="10"/>
      <c r="J548" s="10"/>
      <c r="K548" s="10"/>
      <c r="L548" s="10"/>
      <c r="M548" s="10"/>
    </row>
    <row r="549" spans="5:13" x14ac:dyDescent="0.25">
      <c r="E549" s="10"/>
      <c r="F549" s="10"/>
      <c r="J549" s="10"/>
      <c r="K549" s="10"/>
      <c r="L549" s="10"/>
      <c r="M549" s="10"/>
    </row>
    <row r="550" spans="5:13" x14ac:dyDescent="0.25">
      <c r="E550" s="10"/>
      <c r="F550" s="10"/>
      <c r="J550" s="10"/>
      <c r="K550" s="10"/>
      <c r="L550" s="10"/>
      <c r="M550" s="10"/>
    </row>
    <row r="551" spans="5:13" x14ac:dyDescent="0.25">
      <c r="E551" s="10"/>
      <c r="F551" s="10"/>
      <c r="J551" s="10"/>
      <c r="K551" s="10"/>
      <c r="L551" s="10"/>
      <c r="M551" s="10"/>
    </row>
    <row r="552" spans="5:13" x14ac:dyDescent="0.25">
      <c r="E552" s="10"/>
      <c r="F552" s="10"/>
      <c r="J552" s="10"/>
      <c r="K552" s="10"/>
      <c r="L552" s="10"/>
      <c r="M552" s="10"/>
    </row>
    <row r="553" spans="5:13" x14ac:dyDescent="0.25">
      <c r="E553" s="10"/>
      <c r="F553" s="10"/>
      <c r="J553" s="10"/>
      <c r="K553" s="10"/>
      <c r="L553" s="10"/>
      <c r="M553" s="10"/>
    </row>
    <row r="554" spans="5:13" x14ac:dyDescent="0.25">
      <c r="E554" s="10"/>
      <c r="F554" s="10"/>
      <c r="J554" s="10"/>
      <c r="K554" s="10"/>
      <c r="L554" s="10"/>
      <c r="M554" s="10"/>
    </row>
    <row r="555" spans="5:13" x14ac:dyDescent="0.25">
      <c r="E555" s="10"/>
      <c r="F555" s="10"/>
      <c r="J555" s="10"/>
      <c r="K555" s="10"/>
      <c r="L555" s="10"/>
      <c r="M555" s="10"/>
    </row>
    <row r="556" spans="5:13" x14ac:dyDescent="0.25">
      <c r="E556" s="10"/>
      <c r="F556" s="10"/>
      <c r="J556" s="10"/>
      <c r="K556" s="10"/>
      <c r="L556" s="10"/>
      <c r="M556" s="10"/>
    </row>
    <row r="557" spans="5:13" x14ac:dyDescent="0.25">
      <c r="E557" s="10"/>
      <c r="F557" s="10"/>
      <c r="J557" s="10"/>
      <c r="K557" s="10"/>
      <c r="L557" s="10"/>
      <c r="M557" s="10"/>
    </row>
    <row r="558" spans="5:13" x14ac:dyDescent="0.25">
      <c r="E558" s="10"/>
      <c r="F558" s="10"/>
      <c r="J558" s="10"/>
      <c r="K558" s="10"/>
      <c r="L558" s="10"/>
      <c r="M558" s="10"/>
    </row>
    <row r="559" spans="5:13" x14ac:dyDescent="0.25">
      <c r="E559" s="10"/>
      <c r="F559" s="10"/>
      <c r="J559" s="10"/>
      <c r="K559" s="10"/>
      <c r="L559" s="10"/>
      <c r="M559" s="10"/>
    </row>
    <row r="560" spans="5:13" x14ac:dyDescent="0.25">
      <c r="E560" s="10"/>
      <c r="F560" s="10"/>
      <c r="J560" s="10"/>
      <c r="K560" s="10"/>
      <c r="L560" s="10"/>
      <c r="M560" s="10"/>
    </row>
    <row r="561" spans="5:13" x14ac:dyDescent="0.25">
      <c r="E561" s="10"/>
      <c r="F561" s="10"/>
      <c r="J561" s="10"/>
      <c r="K561" s="10"/>
      <c r="L561" s="10"/>
      <c r="M561" s="10"/>
    </row>
    <row r="562" spans="5:13" x14ac:dyDescent="0.25">
      <c r="E562" s="10"/>
      <c r="F562" s="10"/>
      <c r="J562" s="10"/>
      <c r="K562" s="10"/>
      <c r="L562" s="10"/>
      <c r="M562" s="10"/>
    </row>
    <row r="563" spans="5:13" x14ac:dyDescent="0.25">
      <c r="E563" s="10"/>
      <c r="F563" s="10"/>
      <c r="J563" s="10"/>
      <c r="K563" s="10"/>
      <c r="L563" s="10"/>
      <c r="M563" s="10"/>
    </row>
    <row r="564" spans="5:13" x14ac:dyDescent="0.25">
      <c r="E564" s="10"/>
      <c r="F564" s="10"/>
      <c r="J564" s="10"/>
      <c r="K564" s="10"/>
      <c r="L564" s="10"/>
      <c r="M564" s="10"/>
    </row>
    <row r="565" spans="5:13" x14ac:dyDescent="0.25">
      <c r="E565" s="10"/>
      <c r="F565" s="10"/>
      <c r="J565" s="10"/>
      <c r="K565" s="10"/>
      <c r="L565" s="10"/>
      <c r="M565" s="10"/>
    </row>
    <row r="566" spans="5:13" x14ac:dyDescent="0.25">
      <c r="E566" s="10"/>
      <c r="F566" s="10"/>
      <c r="J566" s="10"/>
      <c r="K566" s="10"/>
      <c r="L566" s="10"/>
      <c r="M566" s="10"/>
    </row>
    <row r="567" spans="5:13" x14ac:dyDescent="0.25">
      <c r="E567" s="10"/>
      <c r="F567" s="10"/>
      <c r="J567" s="10"/>
      <c r="K567" s="10"/>
      <c r="L567" s="10"/>
      <c r="M567" s="10"/>
    </row>
    <row r="568" spans="5:13" x14ac:dyDescent="0.25">
      <c r="E568" s="10"/>
      <c r="F568" s="10"/>
      <c r="J568" s="10"/>
      <c r="K568" s="10"/>
      <c r="L568" s="10"/>
      <c r="M568" s="10"/>
    </row>
    <row r="569" spans="5:13" x14ac:dyDescent="0.25">
      <c r="E569" s="10"/>
      <c r="F569" s="10"/>
      <c r="J569" s="10"/>
      <c r="K569" s="10"/>
      <c r="L569" s="10"/>
      <c r="M569" s="10"/>
    </row>
    <row r="570" spans="5:13" x14ac:dyDescent="0.25">
      <c r="E570" s="10"/>
      <c r="F570" s="10"/>
      <c r="J570" s="10"/>
      <c r="K570" s="10"/>
      <c r="L570" s="10"/>
      <c r="M570" s="10"/>
    </row>
    <row r="571" spans="5:13" x14ac:dyDescent="0.25">
      <c r="E571" s="10"/>
      <c r="F571" s="10"/>
      <c r="J571" s="10"/>
      <c r="K571" s="10"/>
      <c r="L571" s="10"/>
      <c r="M571" s="10"/>
    </row>
    <row r="572" spans="5:13" x14ac:dyDescent="0.25">
      <c r="E572" s="10"/>
      <c r="F572" s="10"/>
      <c r="J572" s="10"/>
      <c r="K572" s="10"/>
      <c r="L572" s="10"/>
      <c r="M572" s="10"/>
    </row>
    <row r="573" spans="5:13" x14ac:dyDescent="0.25">
      <c r="E573" s="10"/>
      <c r="F573" s="10"/>
      <c r="J573" s="10"/>
      <c r="K573" s="10"/>
      <c r="L573" s="10"/>
      <c r="M573" s="10"/>
    </row>
    <row r="574" spans="5:13" x14ac:dyDescent="0.25">
      <c r="E574" s="10"/>
      <c r="F574" s="10"/>
      <c r="J574" s="10"/>
      <c r="K574" s="10"/>
      <c r="L574" s="10"/>
      <c r="M574" s="10"/>
    </row>
    <row r="575" spans="5:13" x14ac:dyDescent="0.25">
      <c r="E575" s="10"/>
      <c r="F575" s="10"/>
      <c r="J575" s="10"/>
      <c r="K575" s="10"/>
      <c r="L575" s="10"/>
      <c r="M575" s="10"/>
    </row>
    <row r="576" spans="5:13" x14ac:dyDescent="0.25">
      <c r="E576" s="10"/>
      <c r="F576" s="10"/>
      <c r="J576" s="10"/>
      <c r="K576" s="10"/>
      <c r="L576" s="10"/>
      <c r="M576" s="10"/>
    </row>
    <row r="577" spans="5:13" x14ac:dyDescent="0.25">
      <c r="E577" s="10"/>
      <c r="F577" s="10"/>
      <c r="J577" s="10"/>
      <c r="K577" s="10"/>
      <c r="L577" s="10"/>
      <c r="M577" s="10"/>
    </row>
    <row r="578" spans="5:13" x14ac:dyDescent="0.25">
      <c r="E578" s="10"/>
      <c r="F578" s="10"/>
      <c r="J578" s="10"/>
      <c r="K578" s="10"/>
      <c r="L578" s="10"/>
      <c r="M578" s="10"/>
    </row>
    <row r="579" spans="5:13" x14ac:dyDescent="0.25">
      <c r="E579" s="10"/>
      <c r="F579" s="10"/>
      <c r="J579" s="10"/>
      <c r="K579" s="10"/>
      <c r="L579" s="10"/>
      <c r="M579" s="10"/>
    </row>
    <row r="580" spans="5:13" x14ac:dyDescent="0.25">
      <c r="E580" s="10"/>
      <c r="F580" s="10"/>
      <c r="J580" s="10"/>
      <c r="K580" s="10"/>
      <c r="L580" s="10"/>
      <c r="M580" s="10"/>
    </row>
    <row r="581" spans="5:13" x14ac:dyDescent="0.25">
      <c r="E581" s="10"/>
      <c r="F581" s="10"/>
      <c r="J581" s="10"/>
      <c r="K581" s="10"/>
      <c r="L581" s="10"/>
      <c r="M581" s="10"/>
    </row>
    <row r="582" spans="5:13" x14ac:dyDescent="0.25">
      <c r="E582" s="10"/>
      <c r="F582" s="10"/>
      <c r="J582" s="10"/>
      <c r="K582" s="10"/>
      <c r="L582" s="10"/>
      <c r="M582" s="10"/>
    </row>
    <row r="583" spans="5:13" x14ac:dyDescent="0.25">
      <c r="E583" s="10"/>
      <c r="F583" s="10"/>
      <c r="J583" s="10"/>
      <c r="K583" s="10"/>
      <c r="L583" s="10"/>
      <c r="M583" s="10"/>
    </row>
    <row r="584" spans="5:13" x14ac:dyDescent="0.25">
      <c r="E584" s="10"/>
      <c r="F584" s="10"/>
      <c r="J584" s="10"/>
      <c r="K584" s="10"/>
      <c r="L584" s="10"/>
      <c r="M584" s="10"/>
    </row>
    <row r="585" spans="5:13" x14ac:dyDescent="0.25">
      <c r="E585" s="10"/>
      <c r="F585" s="10"/>
      <c r="J585" s="10"/>
      <c r="K585" s="10"/>
      <c r="L585" s="10"/>
      <c r="M585" s="10"/>
    </row>
    <row r="586" spans="5:13" x14ac:dyDescent="0.25">
      <c r="E586" s="10"/>
      <c r="F586" s="10"/>
      <c r="J586" s="10"/>
      <c r="K586" s="10"/>
      <c r="L586" s="10"/>
      <c r="M586" s="10"/>
    </row>
    <row r="587" spans="5:13" x14ac:dyDescent="0.25">
      <c r="E587" s="10"/>
      <c r="F587" s="10"/>
      <c r="J587" s="10"/>
      <c r="K587" s="10"/>
      <c r="L587" s="10"/>
      <c r="M587" s="10"/>
    </row>
    <row r="588" spans="5:13" x14ac:dyDescent="0.25">
      <c r="E588" s="10"/>
      <c r="F588" s="10"/>
      <c r="J588" s="10"/>
      <c r="K588" s="10"/>
      <c r="L588" s="10"/>
      <c r="M588" s="10"/>
    </row>
    <row r="589" spans="5:13" x14ac:dyDescent="0.25">
      <c r="E589" s="10"/>
      <c r="F589" s="10"/>
      <c r="J589" s="10"/>
      <c r="K589" s="10"/>
      <c r="L589" s="10"/>
      <c r="M589" s="10"/>
    </row>
    <row r="590" spans="5:13" x14ac:dyDescent="0.25">
      <c r="E590" s="10"/>
      <c r="F590" s="10"/>
      <c r="J590" s="10"/>
      <c r="K590" s="10"/>
      <c r="L590" s="10"/>
      <c r="M590" s="10"/>
    </row>
    <row r="591" spans="5:13" x14ac:dyDescent="0.25">
      <c r="E591" s="10"/>
      <c r="F591" s="10"/>
      <c r="J591" s="10"/>
      <c r="K591" s="10"/>
      <c r="L591" s="10"/>
      <c r="M591" s="10"/>
    </row>
    <row r="592" spans="5:13" x14ac:dyDescent="0.25">
      <c r="E592" s="10"/>
      <c r="F592" s="10"/>
      <c r="J592" s="10"/>
      <c r="K592" s="10"/>
      <c r="L592" s="10"/>
      <c r="M592" s="10"/>
    </row>
    <row r="593" spans="5:13" x14ac:dyDescent="0.25">
      <c r="E593" s="10"/>
      <c r="F593" s="10"/>
      <c r="J593" s="10"/>
      <c r="K593" s="10"/>
      <c r="L593" s="10"/>
      <c r="M593" s="10"/>
    </row>
    <row r="594" spans="5:13" x14ac:dyDescent="0.25">
      <c r="E594" s="10"/>
      <c r="F594" s="10"/>
      <c r="J594" s="10"/>
      <c r="K594" s="10"/>
      <c r="L594" s="10"/>
      <c r="M594" s="10"/>
    </row>
    <row r="595" spans="5:13" x14ac:dyDescent="0.25">
      <c r="E595" s="10"/>
      <c r="F595" s="10"/>
      <c r="J595" s="10"/>
      <c r="K595" s="10"/>
      <c r="L595" s="10"/>
      <c r="M595" s="10"/>
    </row>
    <row r="596" spans="5:13" x14ac:dyDescent="0.25">
      <c r="E596" s="10"/>
      <c r="F596" s="10"/>
      <c r="J596" s="10"/>
      <c r="K596" s="10"/>
      <c r="L596" s="10"/>
      <c r="M596" s="10"/>
    </row>
    <row r="597" spans="5:13" x14ac:dyDescent="0.25">
      <c r="E597" s="10"/>
      <c r="F597" s="10"/>
      <c r="J597" s="10"/>
      <c r="K597" s="10"/>
      <c r="L597" s="10"/>
      <c r="M597" s="10"/>
    </row>
    <row r="598" spans="5:13" x14ac:dyDescent="0.25">
      <c r="E598" s="10"/>
      <c r="F598" s="10"/>
      <c r="J598" s="10"/>
      <c r="K598" s="10"/>
      <c r="L598" s="10"/>
      <c r="M598" s="10"/>
    </row>
    <row r="599" spans="5:13" x14ac:dyDescent="0.25">
      <c r="E599" s="10"/>
      <c r="F599" s="10"/>
      <c r="J599" s="10"/>
      <c r="K599" s="10"/>
      <c r="L599" s="10"/>
      <c r="M599" s="10"/>
    </row>
    <row r="600" spans="5:13" x14ac:dyDescent="0.25">
      <c r="E600" s="10"/>
      <c r="F600" s="10"/>
      <c r="J600" s="10"/>
      <c r="K600" s="10"/>
      <c r="L600" s="10"/>
      <c r="M600" s="10"/>
    </row>
    <row r="601" spans="5:13" x14ac:dyDescent="0.25">
      <c r="E601" s="10"/>
      <c r="F601" s="10"/>
      <c r="J601" s="10"/>
      <c r="K601" s="10"/>
      <c r="L601" s="10"/>
      <c r="M601" s="10"/>
    </row>
    <row r="602" spans="5:13" x14ac:dyDescent="0.25">
      <c r="E602" s="10"/>
      <c r="F602" s="10"/>
      <c r="J602" s="10"/>
      <c r="K602" s="10"/>
      <c r="L602" s="10"/>
      <c r="M602" s="10"/>
    </row>
    <row r="603" spans="5:13" x14ac:dyDescent="0.25">
      <c r="E603" s="10"/>
      <c r="F603" s="10"/>
      <c r="J603" s="10"/>
      <c r="K603" s="10"/>
      <c r="L603" s="10"/>
      <c r="M603" s="10"/>
    </row>
    <row r="604" spans="5:13" x14ac:dyDescent="0.25">
      <c r="E604" s="10"/>
      <c r="F604" s="10"/>
      <c r="J604" s="10"/>
      <c r="K604" s="10"/>
      <c r="L604" s="10"/>
      <c r="M604" s="10"/>
    </row>
    <row r="605" spans="5:13" x14ac:dyDescent="0.25">
      <c r="E605" s="10"/>
      <c r="F605" s="10"/>
      <c r="J605" s="10"/>
      <c r="K605" s="10"/>
      <c r="L605" s="10"/>
      <c r="M605" s="10"/>
    </row>
    <row r="606" spans="5:13" x14ac:dyDescent="0.25">
      <c r="E606" s="10"/>
      <c r="F606" s="10"/>
      <c r="J606" s="10"/>
      <c r="K606" s="10"/>
      <c r="L606" s="10"/>
      <c r="M606" s="10"/>
    </row>
    <row r="607" spans="5:13" x14ac:dyDescent="0.25">
      <c r="E607" s="10"/>
      <c r="F607" s="10"/>
      <c r="J607" s="10"/>
      <c r="K607" s="10"/>
      <c r="L607" s="10"/>
      <c r="M607" s="10"/>
    </row>
    <row r="608" spans="5:13" x14ac:dyDescent="0.25">
      <c r="E608" s="10"/>
      <c r="F608" s="10"/>
      <c r="J608" s="10"/>
      <c r="K608" s="10"/>
      <c r="L608" s="10"/>
      <c r="M608" s="10"/>
    </row>
    <row r="609" spans="5:13" x14ac:dyDescent="0.25">
      <c r="E609" s="10"/>
      <c r="F609" s="10"/>
      <c r="J609" s="10"/>
      <c r="K609" s="10"/>
      <c r="L609" s="10"/>
      <c r="M609" s="10"/>
    </row>
    <row r="610" spans="5:13" x14ac:dyDescent="0.25">
      <c r="E610" s="10"/>
      <c r="F610" s="10"/>
      <c r="J610" s="10"/>
      <c r="K610" s="10"/>
      <c r="L610" s="10"/>
      <c r="M610" s="10"/>
    </row>
    <row r="611" spans="5:13" x14ac:dyDescent="0.25">
      <c r="E611" s="10"/>
      <c r="F611" s="10"/>
      <c r="J611" s="10"/>
      <c r="K611" s="10"/>
      <c r="L611" s="10"/>
      <c r="M611" s="10"/>
    </row>
    <row r="612" spans="5:13" x14ac:dyDescent="0.25">
      <c r="E612" s="10"/>
      <c r="F612" s="10"/>
      <c r="J612" s="10"/>
      <c r="K612" s="10"/>
      <c r="L612" s="10"/>
      <c r="M612" s="10"/>
    </row>
    <row r="613" spans="5:13" x14ac:dyDescent="0.25">
      <c r="E613" s="10"/>
      <c r="F613" s="10"/>
      <c r="J613" s="10"/>
      <c r="K613" s="10"/>
      <c r="L613" s="10"/>
      <c r="M613" s="10"/>
    </row>
    <row r="614" spans="5:13" x14ac:dyDescent="0.25">
      <c r="E614" s="10"/>
      <c r="F614" s="10"/>
      <c r="J614" s="10"/>
      <c r="K614" s="10"/>
      <c r="L614" s="10"/>
      <c r="M614" s="10"/>
    </row>
    <row r="615" spans="5:13" x14ac:dyDescent="0.25">
      <c r="E615" s="10"/>
      <c r="F615" s="10"/>
      <c r="J615" s="10"/>
      <c r="K615" s="10"/>
      <c r="L615" s="10"/>
      <c r="M615" s="10"/>
    </row>
    <row r="616" spans="5:13" x14ac:dyDescent="0.25">
      <c r="E616" s="10"/>
      <c r="F616" s="10"/>
      <c r="J616" s="10"/>
      <c r="K616" s="10"/>
      <c r="L616" s="10"/>
      <c r="M616" s="10"/>
    </row>
    <row r="617" spans="5:13" x14ac:dyDescent="0.25">
      <c r="E617" s="10"/>
      <c r="F617" s="10"/>
      <c r="J617" s="10"/>
      <c r="K617" s="10"/>
      <c r="L617" s="10"/>
      <c r="M617" s="10"/>
    </row>
    <row r="618" spans="5:13" x14ac:dyDescent="0.25">
      <c r="E618" s="10"/>
      <c r="F618" s="10"/>
      <c r="J618" s="10"/>
      <c r="K618" s="10"/>
      <c r="L618" s="10"/>
      <c r="M618" s="10"/>
    </row>
    <row r="619" spans="5:13" x14ac:dyDescent="0.25">
      <c r="E619" s="10"/>
      <c r="F619" s="10"/>
      <c r="J619" s="10"/>
      <c r="K619" s="10"/>
      <c r="L619" s="10"/>
      <c r="M619" s="10"/>
    </row>
    <row r="620" spans="5:13" x14ac:dyDescent="0.25">
      <c r="E620" s="10"/>
      <c r="F620" s="10"/>
      <c r="J620" s="10"/>
      <c r="K620" s="10"/>
      <c r="L620" s="10"/>
      <c r="M620" s="10"/>
    </row>
    <row r="621" spans="5:13" x14ac:dyDescent="0.25">
      <c r="E621" s="10"/>
      <c r="F621" s="10"/>
      <c r="J621" s="10"/>
      <c r="K621" s="10"/>
      <c r="L621" s="10"/>
      <c r="M621" s="10"/>
    </row>
    <row r="622" spans="5:13" x14ac:dyDescent="0.25">
      <c r="E622" s="10"/>
      <c r="F622" s="10"/>
      <c r="J622" s="10"/>
      <c r="K622" s="10"/>
      <c r="L622" s="10"/>
      <c r="M622" s="10"/>
    </row>
    <row r="623" spans="5:13" x14ac:dyDescent="0.25">
      <c r="E623" s="10"/>
      <c r="F623" s="10"/>
      <c r="J623" s="10"/>
      <c r="K623" s="10"/>
      <c r="L623" s="10"/>
      <c r="M623" s="10"/>
    </row>
    <row r="624" spans="5:13" x14ac:dyDescent="0.25">
      <c r="E624" s="10"/>
      <c r="F624" s="10"/>
      <c r="J624" s="10"/>
      <c r="K624" s="10"/>
      <c r="L624" s="10"/>
      <c r="M624" s="10"/>
    </row>
    <row r="625" spans="5:13" x14ac:dyDescent="0.25">
      <c r="E625" s="10"/>
      <c r="F625" s="10"/>
      <c r="J625" s="10"/>
      <c r="K625" s="10"/>
      <c r="L625" s="10"/>
      <c r="M625" s="10"/>
    </row>
    <row r="626" spans="5:13" x14ac:dyDescent="0.25">
      <c r="E626" s="10"/>
      <c r="F626" s="10"/>
      <c r="J626" s="10"/>
      <c r="K626" s="10"/>
      <c r="L626" s="10"/>
      <c r="M626" s="10"/>
    </row>
    <row r="627" spans="5:13" x14ac:dyDescent="0.25">
      <c r="E627" s="10"/>
      <c r="F627" s="10"/>
      <c r="J627" s="10"/>
      <c r="K627" s="10"/>
      <c r="L627" s="10"/>
      <c r="M627" s="10"/>
    </row>
    <row r="628" spans="5:13" x14ac:dyDescent="0.25">
      <c r="E628" s="10"/>
      <c r="F628" s="10"/>
      <c r="J628" s="10"/>
      <c r="K628" s="10"/>
      <c r="L628" s="10"/>
      <c r="M628" s="10"/>
    </row>
    <row r="629" spans="5:13" x14ac:dyDescent="0.25">
      <c r="E629" s="10"/>
      <c r="F629" s="10"/>
      <c r="J629" s="10"/>
      <c r="K629" s="10"/>
      <c r="L629" s="10"/>
      <c r="M629" s="10"/>
    </row>
    <row r="630" spans="5:13" x14ac:dyDescent="0.25">
      <c r="E630" s="10"/>
      <c r="F630" s="10"/>
      <c r="J630" s="10"/>
      <c r="K630" s="10"/>
      <c r="L630" s="10"/>
      <c r="M630" s="10"/>
    </row>
    <row r="631" spans="5:13" x14ac:dyDescent="0.25">
      <c r="E631" s="10"/>
      <c r="F631" s="10"/>
      <c r="J631" s="10"/>
      <c r="K631" s="10"/>
      <c r="L631" s="10"/>
      <c r="M631" s="10"/>
    </row>
    <row r="632" spans="5:13" x14ac:dyDescent="0.25">
      <c r="E632" s="10"/>
      <c r="F632" s="10"/>
      <c r="J632" s="10"/>
      <c r="K632" s="10"/>
      <c r="L632" s="10"/>
      <c r="M632" s="10"/>
    </row>
    <row r="633" spans="5:13" x14ac:dyDescent="0.25">
      <c r="E633" s="10"/>
      <c r="F633" s="10"/>
      <c r="J633" s="10"/>
      <c r="K633" s="10"/>
      <c r="L633" s="10"/>
      <c r="M633" s="10"/>
    </row>
    <row r="634" spans="5:13" x14ac:dyDescent="0.25">
      <c r="E634" s="10"/>
      <c r="F634" s="10"/>
      <c r="J634" s="10"/>
      <c r="K634" s="10"/>
      <c r="L634" s="10"/>
      <c r="M634" s="10"/>
    </row>
    <row r="635" spans="5:13" x14ac:dyDescent="0.25">
      <c r="E635" s="10"/>
      <c r="F635" s="10"/>
      <c r="J635" s="10"/>
      <c r="K635" s="10"/>
      <c r="L635" s="10"/>
      <c r="M635" s="10"/>
    </row>
    <row r="636" spans="5:13" x14ac:dyDescent="0.25">
      <c r="E636" s="10"/>
      <c r="F636" s="10"/>
      <c r="J636" s="10"/>
      <c r="K636" s="10"/>
      <c r="L636" s="10"/>
      <c r="M636" s="10"/>
    </row>
    <row r="637" spans="5:13" x14ac:dyDescent="0.25">
      <c r="E637" s="10"/>
      <c r="F637" s="10"/>
      <c r="J637" s="10"/>
      <c r="K637" s="10"/>
      <c r="L637" s="10"/>
      <c r="M637" s="10"/>
    </row>
    <row r="638" spans="5:13" x14ac:dyDescent="0.25">
      <c r="E638" s="10"/>
      <c r="F638" s="10"/>
      <c r="J638" s="10"/>
      <c r="K638" s="10"/>
      <c r="L638" s="10"/>
      <c r="M638" s="10"/>
    </row>
    <row r="639" spans="5:13" x14ac:dyDescent="0.25">
      <c r="E639" s="10"/>
      <c r="F639" s="10"/>
      <c r="J639" s="10"/>
      <c r="K639" s="10"/>
      <c r="L639" s="10"/>
      <c r="M639" s="10"/>
    </row>
    <row r="640" spans="5:13" x14ac:dyDescent="0.25">
      <c r="E640" s="10"/>
      <c r="F640" s="10"/>
      <c r="J640" s="10"/>
      <c r="K640" s="10"/>
      <c r="L640" s="10"/>
      <c r="M640" s="10"/>
    </row>
    <row r="641" spans="5:13" x14ac:dyDescent="0.25">
      <c r="E641" s="10"/>
      <c r="F641" s="10"/>
      <c r="J641" s="10"/>
      <c r="K641" s="10"/>
      <c r="L641" s="10"/>
      <c r="M641" s="10"/>
    </row>
    <row r="642" spans="5:13" x14ac:dyDescent="0.25">
      <c r="E642" s="10"/>
      <c r="F642" s="10"/>
      <c r="J642" s="10"/>
      <c r="K642" s="10"/>
      <c r="L642" s="10"/>
      <c r="M642" s="10"/>
    </row>
    <row r="643" spans="5:13" x14ac:dyDescent="0.25">
      <c r="E643" s="10"/>
      <c r="F643" s="10"/>
      <c r="J643" s="10"/>
      <c r="K643" s="10"/>
      <c r="L643" s="10"/>
      <c r="M643" s="10"/>
    </row>
    <row r="644" spans="5:13" x14ac:dyDescent="0.25">
      <c r="E644" s="10"/>
      <c r="F644" s="10"/>
      <c r="J644" s="10"/>
      <c r="K644" s="10"/>
      <c r="L644" s="10"/>
      <c r="M644" s="10"/>
    </row>
    <row r="645" spans="5:13" x14ac:dyDescent="0.25">
      <c r="E645" s="10"/>
      <c r="F645" s="10"/>
      <c r="J645" s="10"/>
      <c r="K645" s="10"/>
      <c r="L645" s="10"/>
      <c r="M645" s="10"/>
    </row>
    <row r="646" spans="5:13" x14ac:dyDescent="0.25">
      <c r="E646" s="10"/>
      <c r="F646" s="10"/>
      <c r="J646" s="10"/>
      <c r="K646" s="10"/>
      <c r="L646" s="10"/>
      <c r="M646" s="10"/>
    </row>
    <row r="647" spans="5:13" x14ac:dyDescent="0.25">
      <c r="E647" s="10"/>
      <c r="F647" s="10"/>
      <c r="J647" s="10"/>
      <c r="K647" s="10"/>
      <c r="L647" s="10"/>
      <c r="M647" s="10"/>
    </row>
    <row r="648" spans="5:13" x14ac:dyDescent="0.25">
      <c r="E648" s="10"/>
      <c r="F648" s="10"/>
      <c r="J648" s="10"/>
      <c r="K648" s="10"/>
      <c r="L648" s="10"/>
      <c r="M648" s="10"/>
    </row>
    <row r="649" spans="5:13" x14ac:dyDescent="0.25">
      <c r="E649" s="10"/>
      <c r="F649" s="10"/>
      <c r="J649" s="10"/>
      <c r="K649" s="10"/>
      <c r="L649" s="10"/>
      <c r="M649" s="10"/>
    </row>
    <row r="650" spans="5:13" x14ac:dyDescent="0.25">
      <c r="E650" s="10"/>
      <c r="F650" s="10"/>
      <c r="J650" s="10"/>
      <c r="K650" s="10"/>
      <c r="L650" s="10"/>
      <c r="M650" s="10"/>
    </row>
    <row r="651" spans="5:13" x14ac:dyDescent="0.25">
      <c r="E651" s="10"/>
      <c r="F651" s="10"/>
      <c r="J651" s="10"/>
      <c r="K651" s="10"/>
      <c r="L651" s="10"/>
      <c r="M651" s="10"/>
    </row>
    <row r="652" spans="5:13" x14ac:dyDescent="0.25">
      <c r="E652" s="10"/>
      <c r="F652" s="10"/>
      <c r="J652" s="10"/>
      <c r="K652" s="10"/>
      <c r="L652" s="10"/>
      <c r="M652" s="10"/>
    </row>
    <row r="653" spans="5:13" x14ac:dyDescent="0.25">
      <c r="E653" s="10"/>
      <c r="F653" s="10"/>
      <c r="J653" s="10"/>
      <c r="K653" s="10"/>
      <c r="L653" s="10"/>
      <c r="M653" s="10"/>
    </row>
    <row r="654" spans="5:13" x14ac:dyDescent="0.25">
      <c r="E654" s="10"/>
      <c r="F654" s="10"/>
      <c r="J654" s="10"/>
      <c r="K654" s="10"/>
      <c r="L654" s="10"/>
      <c r="M654" s="10"/>
    </row>
    <row r="655" spans="5:13" x14ac:dyDescent="0.25">
      <c r="E655" s="10"/>
      <c r="F655" s="10"/>
      <c r="J655" s="10"/>
      <c r="K655" s="10"/>
      <c r="L655" s="10"/>
      <c r="M655" s="10"/>
    </row>
    <row r="656" spans="5:13" x14ac:dyDescent="0.25">
      <c r="E656" s="10"/>
      <c r="F656" s="10"/>
      <c r="J656" s="10"/>
      <c r="K656" s="10"/>
      <c r="L656" s="10"/>
      <c r="M656" s="10"/>
    </row>
    <row r="657" spans="5:13" x14ac:dyDescent="0.25">
      <c r="E657" s="10"/>
      <c r="F657" s="10"/>
      <c r="J657" s="10"/>
      <c r="K657" s="10"/>
      <c r="L657" s="10"/>
      <c r="M657" s="10"/>
    </row>
    <row r="658" spans="5:13" x14ac:dyDescent="0.25">
      <c r="E658" s="10"/>
      <c r="F658" s="10"/>
      <c r="J658" s="10"/>
      <c r="K658" s="10"/>
      <c r="L658" s="10"/>
      <c r="M658" s="10"/>
    </row>
    <row r="659" spans="5:13" x14ac:dyDescent="0.25">
      <c r="E659" s="10"/>
      <c r="F659" s="10"/>
      <c r="J659" s="10"/>
      <c r="K659" s="10"/>
      <c r="L659" s="10"/>
      <c r="M659" s="10"/>
    </row>
    <row r="660" spans="5:13" x14ac:dyDescent="0.25">
      <c r="E660" s="10"/>
      <c r="F660" s="10"/>
      <c r="J660" s="10"/>
      <c r="K660" s="10"/>
      <c r="L660" s="10"/>
      <c r="M660" s="10"/>
    </row>
    <row r="661" spans="5:13" x14ac:dyDescent="0.25">
      <c r="E661" s="10"/>
      <c r="F661" s="10"/>
      <c r="J661" s="10"/>
      <c r="K661" s="10"/>
      <c r="L661" s="10"/>
      <c r="M661" s="10"/>
    </row>
    <row r="662" spans="5:13" x14ac:dyDescent="0.25">
      <c r="E662" s="10"/>
      <c r="F662" s="10"/>
      <c r="J662" s="10"/>
      <c r="K662" s="10"/>
      <c r="L662" s="10"/>
      <c r="M662" s="10"/>
    </row>
    <row r="663" spans="5:13" x14ac:dyDescent="0.25">
      <c r="E663" s="10"/>
      <c r="F663" s="10"/>
      <c r="J663" s="10"/>
      <c r="K663" s="10"/>
      <c r="L663" s="10"/>
      <c r="M663" s="10"/>
    </row>
    <row r="664" spans="5:13" x14ac:dyDescent="0.25">
      <c r="E664" s="10"/>
      <c r="F664" s="10"/>
      <c r="J664" s="10"/>
      <c r="K664" s="10"/>
      <c r="L664" s="10"/>
      <c r="M664" s="10"/>
    </row>
    <row r="665" spans="5:13" x14ac:dyDescent="0.25">
      <c r="E665" s="10"/>
      <c r="F665" s="10"/>
      <c r="J665" s="10"/>
      <c r="K665" s="10"/>
      <c r="L665" s="10"/>
      <c r="M665" s="10"/>
    </row>
    <row r="666" spans="5:13" x14ac:dyDescent="0.25">
      <c r="E666" s="10"/>
      <c r="F666" s="10"/>
      <c r="J666" s="10"/>
      <c r="K666" s="10"/>
      <c r="L666" s="10"/>
      <c r="M666" s="10"/>
    </row>
    <row r="667" spans="5:13" x14ac:dyDescent="0.25">
      <c r="E667" s="10"/>
      <c r="F667" s="10"/>
      <c r="J667" s="10"/>
      <c r="K667" s="10"/>
      <c r="L667" s="10"/>
      <c r="M667" s="10"/>
    </row>
    <row r="668" spans="5:13" x14ac:dyDescent="0.25">
      <c r="E668" s="10"/>
      <c r="F668" s="10"/>
      <c r="J668" s="10"/>
      <c r="K668" s="10"/>
      <c r="L668" s="10"/>
      <c r="M668" s="10"/>
    </row>
    <row r="669" spans="5:13" x14ac:dyDescent="0.25">
      <c r="E669" s="10"/>
      <c r="F669" s="10"/>
      <c r="J669" s="10"/>
      <c r="K669" s="10"/>
      <c r="L669" s="10"/>
      <c r="M669" s="10"/>
    </row>
    <row r="670" spans="5:13" x14ac:dyDescent="0.25">
      <c r="E670" s="10"/>
      <c r="F670" s="10"/>
      <c r="J670" s="10"/>
      <c r="K670" s="10"/>
      <c r="L670" s="10"/>
      <c r="M670" s="10"/>
    </row>
    <row r="671" spans="5:13" x14ac:dyDescent="0.25">
      <c r="E671" s="10"/>
      <c r="F671" s="10"/>
      <c r="J671" s="10"/>
      <c r="K671" s="10"/>
      <c r="L671" s="10"/>
      <c r="M671" s="10"/>
    </row>
    <row r="672" spans="5:13" x14ac:dyDescent="0.25">
      <c r="E672" s="10"/>
      <c r="F672" s="10"/>
      <c r="J672" s="10"/>
      <c r="K672" s="10"/>
      <c r="L672" s="10"/>
      <c r="M672" s="10"/>
    </row>
    <row r="673" spans="5:13" x14ac:dyDescent="0.25">
      <c r="E673" s="10"/>
      <c r="F673" s="10"/>
      <c r="J673" s="10"/>
      <c r="K673" s="10"/>
      <c r="L673" s="10"/>
      <c r="M673" s="10"/>
    </row>
    <row r="674" spans="5:13" x14ac:dyDescent="0.25">
      <c r="E674" s="10"/>
      <c r="F674" s="10"/>
      <c r="J674" s="10"/>
      <c r="K674" s="10"/>
      <c r="L674" s="10"/>
      <c r="M674" s="10"/>
    </row>
    <row r="675" spans="5:13" x14ac:dyDescent="0.25">
      <c r="E675" s="10"/>
      <c r="F675" s="10"/>
      <c r="J675" s="10"/>
      <c r="K675" s="10"/>
      <c r="L675" s="10"/>
      <c r="M675" s="10"/>
    </row>
    <row r="676" spans="5:13" x14ac:dyDescent="0.25">
      <c r="E676" s="10"/>
      <c r="F676" s="10"/>
      <c r="J676" s="10"/>
      <c r="K676" s="10"/>
      <c r="L676" s="10"/>
      <c r="M676" s="10"/>
    </row>
    <row r="677" spans="5:13" x14ac:dyDescent="0.25">
      <c r="E677" s="10"/>
      <c r="F677" s="10"/>
      <c r="J677" s="10"/>
      <c r="K677" s="10"/>
      <c r="L677" s="10"/>
      <c r="M677" s="10"/>
    </row>
    <row r="678" spans="5:13" x14ac:dyDescent="0.25">
      <c r="E678" s="10"/>
      <c r="F678" s="10"/>
      <c r="J678" s="10"/>
      <c r="K678" s="10"/>
      <c r="L678" s="10"/>
      <c r="M678" s="10"/>
    </row>
    <row r="679" spans="5:13" x14ac:dyDescent="0.25">
      <c r="E679" s="10"/>
      <c r="F679" s="10"/>
      <c r="J679" s="10"/>
      <c r="K679" s="10"/>
      <c r="L679" s="10"/>
      <c r="M679" s="10"/>
    </row>
    <row r="680" spans="5:13" x14ac:dyDescent="0.25">
      <c r="E680" s="10"/>
      <c r="F680" s="10"/>
      <c r="J680" s="10"/>
      <c r="K680" s="10"/>
      <c r="L680" s="10"/>
      <c r="M680" s="10"/>
    </row>
    <row r="681" spans="5:13" x14ac:dyDescent="0.25">
      <c r="E681" s="10"/>
      <c r="F681" s="10"/>
      <c r="J681" s="10"/>
      <c r="K681" s="10"/>
      <c r="L681" s="10"/>
      <c r="M681" s="10"/>
    </row>
    <row r="682" spans="5:13" x14ac:dyDescent="0.25">
      <c r="E682" s="10"/>
      <c r="F682" s="10"/>
      <c r="J682" s="10"/>
      <c r="K682" s="10"/>
      <c r="L682" s="10"/>
      <c r="M682" s="10"/>
    </row>
    <row r="683" spans="5:13" x14ac:dyDescent="0.25">
      <c r="E683" s="10"/>
      <c r="F683" s="10"/>
      <c r="J683" s="10"/>
      <c r="K683" s="10"/>
      <c r="L683" s="10"/>
      <c r="M683" s="10"/>
    </row>
    <row r="684" spans="5:13" x14ac:dyDescent="0.25">
      <c r="E684" s="10"/>
      <c r="F684" s="10"/>
      <c r="J684" s="10"/>
      <c r="K684" s="10"/>
      <c r="L684" s="10"/>
      <c r="M684" s="10"/>
    </row>
    <row r="685" spans="5:13" x14ac:dyDescent="0.25">
      <c r="E685" s="10"/>
      <c r="F685" s="10"/>
      <c r="J685" s="10"/>
      <c r="K685" s="10"/>
      <c r="L685" s="10"/>
      <c r="M685" s="10"/>
    </row>
    <row r="686" spans="5:13" x14ac:dyDescent="0.25">
      <c r="E686" s="10"/>
      <c r="F686" s="10"/>
      <c r="J686" s="10"/>
      <c r="K686" s="10"/>
      <c r="L686" s="10"/>
      <c r="M686" s="10"/>
    </row>
    <row r="687" spans="5:13" x14ac:dyDescent="0.25">
      <c r="E687" s="10"/>
      <c r="F687" s="10"/>
      <c r="J687" s="10"/>
      <c r="K687" s="10"/>
      <c r="L687" s="10"/>
      <c r="M687" s="10"/>
    </row>
    <row r="688" spans="5:13" x14ac:dyDescent="0.25">
      <c r="E688" s="10"/>
      <c r="F688" s="10"/>
      <c r="J688" s="10"/>
      <c r="K688" s="10"/>
      <c r="L688" s="10"/>
      <c r="M688" s="10"/>
    </row>
    <row r="689" spans="5:13" x14ac:dyDescent="0.25">
      <c r="E689" s="10"/>
      <c r="F689" s="10"/>
      <c r="J689" s="10"/>
      <c r="K689" s="10"/>
      <c r="L689" s="10"/>
      <c r="M689" s="10"/>
    </row>
    <row r="690" spans="5:13" x14ac:dyDescent="0.25">
      <c r="E690" s="10"/>
      <c r="F690" s="10"/>
      <c r="J690" s="10"/>
      <c r="K690" s="10"/>
      <c r="L690" s="10"/>
      <c r="M690" s="10"/>
    </row>
    <row r="691" spans="5:13" x14ac:dyDescent="0.25">
      <c r="E691" s="10"/>
      <c r="F691" s="10"/>
      <c r="J691" s="10"/>
      <c r="K691" s="10"/>
      <c r="L691" s="10"/>
      <c r="M691" s="10"/>
    </row>
    <row r="692" spans="5:13" x14ac:dyDescent="0.25">
      <c r="E692" s="10"/>
      <c r="F692" s="10"/>
      <c r="J692" s="10"/>
      <c r="K692" s="10"/>
      <c r="L692" s="10"/>
      <c r="M692" s="10"/>
    </row>
    <row r="693" spans="5:13" x14ac:dyDescent="0.25">
      <c r="E693" s="10"/>
      <c r="F693" s="10"/>
      <c r="J693" s="10"/>
      <c r="K693" s="10"/>
      <c r="L693" s="10"/>
      <c r="M693" s="10"/>
    </row>
    <row r="694" spans="5:13" x14ac:dyDescent="0.25">
      <c r="E694" s="10"/>
      <c r="F694" s="10"/>
      <c r="J694" s="10"/>
      <c r="K694" s="10"/>
      <c r="L694" s="10"/>
      <c r="M694" s="10"/>
    </row>
    <row r="695" spans="5:13" x14ac:dyDescent="0.25">
      <c r="E695" s="10"/>
      <c r="F695" s="10"/>
      <c r="J695" s="10"/>
      <c r="K695" s="10"/>
      <c r="L695" s="10"/>
      <c r="M695" s="10"/>
    </row>
    <row r="696" spans="5:13" x14ac:dyDescent="0.25">
      <c r="E696" s="10"/>
      <c r="F696" s="10"/>
      <c r="J696" s="10"/>
      <c r="K696" s="10"/>
      <c r="L696" s="10"/>
      <c r="M696" s="10"/>
    </row>
    <row r="697" spans="5:13" x14ac:dyDescent="0.25">
      <c r="E697" s="10"/>
      <c r="F697" s="10"/>
      <c r="J697" s="10"/>
      <c r="K697" s="10"/>
      <c r="L697" s="10"/>
      <c r="M697" s="10"/>
    </row>
    <row r="698" spans="5:13" x14ac:dyDescent="0.25">
      <c r="E698" s="10"/>
      <c r="F698" s="10"/>
      <c r="J698" s="10"/>
      <c r="K698" s="10"/>
      <c r="L698" s="10"/>
      <c r="M698" s="10"/>
    </row>
    <row r="699" spans="5:13" x14ac:dyDescent="0.25">
      <c r="E699" s="10"/>
      <c r="F699" s="10"/>
      <c r="J699" s="10"/>
      <c r="K699" s="10"/>
      <c r="L699" s="10"/>
      <c r="M699" s="10"/>
    </row>
    <row r="700" spans="5:13" x14ac:dyDescent="0.25">
      <c r="E700" s="10"/>
      <c r="F700" s="10"/>
      <c r="J700" s="10"/>
      <c r="K700" s="10"/>
      <c r="L700" s="10"/>
      <c r="M700" s="10"/>
    </row>
    <row r="701" spans="5:13" x14ac:dyDescent="0.25">
      <c r="E701" s="10"/>
      <c r="F701" s="10"/>
      <c r="J701" s="10"/>
      <c r="K701" s="10"/>
      <c r="L701" s="10"/>
      <c r="M701" s="10"/>
    </row>
    <row r="702" spans="5:13" x14ac:dyDescent="0.25">
      <c r="E702" s="10"/>
      <c r="F702" s="10"/>
      <c r="J702" s="10"/>
      <c r="K702" s="10"/>
      <c r="L702" s="10"/>
      <c r="M702" s="10"/>
    </row>
    <row r="703" spans="5:13" x14ac:dyDescent="0.25">
      <c r="E703" s="10"/>
      <c r="F703" s="10"/>
      <c r="J703" s="10"/>
      <c r="K703" s="10"/>
      <c r="L703" s="10"/>
      <c r="M703" s="10"/>
    </row>
    <row r="704" spans="5:13" x14ac:dyDescent="0.25">
      <c r="E704" s="10"/>
      <c r="F704" s="10"/>
      <c r="J704" s="10"/>
      <c r="K704" s="10"/>
      <c r="L704" s="10"/>
      <c r="M704" s="10"/>
    </row>
    <row r="705" spans="5:13" x14ac:dyDescent="0.25">
      <c r="E705" s="10"/>
      <c r="F705" s="10"/>
      <c r="J705" s="10"/>
      <c r="K705" s="10"/>
      <c r="L705" s="10"/>
      <c r="M705" s="10"/>
    </row>
    <row r="706" spans="5:13" x14ac:dyDescent="0.25">
      <c r="E706" s="10"/>
      <c r="F706" s="10"/>
      <c r="J706" s="10"/>
      <c r="K706" s="10"/>
      <c r="L706" s="10"/>
      <c r="M706" s="10"/>
    </row>
    <row r="707" spans="5:13" x14ac:dyDescent="0.25">
      <c r="E707" s="10"/>
      <c r="F707" s="10"/>
      <c r="J707" s="10"/>
      <c r="K707" s="10"/>
      <c r="L707" s="10"/>
      <c r="M707" s="10"/>
    </row>
    <row r="708" spans="5:13" x14ac:dyDescent="0.25">
      <c r="E708" s="10"/>
      <c r="F708" s="10"/>
      <c r="J708" s="10"/>
      <c r="K708" s="10"/>
      <c r="L708" s="10"/>
      <c r="M708" s="10"/>
    </row>
    <row r="709" spans="5:13" x14ac:dyDescent="0.25">
      <c r="E709" s="10"/>
      <c r="F709" s="10"/>
      <c r="J709" s="10"/>
      <c r="K709" s="10"/>
      <c r="L709" s="10"/>
      <c r="M709" s="10"/>
    </row>
    <row r="710" spans="5:13" x14ac:dyDescent="0.25">
      <c r="E710" s="10"/>
      <c r="F710" s="10"/>
      <c r="J710" s="10"/>
      <c r="K710" s="10"/>
      <c r="L710" s="10"/>
      <c r="M710" s="10"/>
    </row>
    <row r="711" spans="5:13" x14ac:dyDescent="0.25">
      <c r="E711" s="10"/>
      <c r="F711" s="10"/>
      <c r="J711" s="10"/>
      <c r="K711" s="10"/>
      <c r="L711" s="10"/>
      <c r="M711" s="10"/>
    </row>
    <row r="712" spans="5:13" x14ac:dyDescent="0.25">
      <c r="E712" s="10"/>
      <c r="F712" s="10"/>
      <c r="J712" s="10"/>
      <c r="K712" s="10"/>
      <c r="L712" s="10"/>
      <c r="M712" s="10"/>
    </row>
    <row r="713" spans="5:13" x14ac:dyDescent="0.25">
      <c r="E713" s="10"/>
      <c r="F713" s="10"/>
      <c r="J713" s="10"/>
      <c r="K713" s="10"/>
      <c r="L713" s="10"/>
      <c r="M713" s="10"/>
    </row>
    <row r="714" spans="5:13" x14ac:dyDescent="0.25">
      <c r="E714" s="10"/>
      <c r="F714" s="10"/>
      <c r="J714" s="10"/>
      <c r="K714" s="10"/>
      <c r="L714" s="10"/>
      <c r="M714" s="10"/>
    </row>
    <row r="715" spans="5:13" x14ac:dyDescent="0.25">
      <c r="E715" s="10"/>
      <c r="F715" s="10"/>
      <c r="J715" s="10"/>
      <c r="K715" s="10"/>
      <c r="L715" s="10"/>
      <c r="M715" s="10"/>
    </row>
    <row r="716" spans="5:13" x14ac:dyDescent="0.25">
      <c r="E716" s="10"/>
      <c r="F716" s="10"/>
      <c r="J716" s="10"/>
      <c r="K716" s="10"/>
      <c r="L716" s="10"/>
      <c r="M716" s="10"/>
    </row>
    <row r="717" spans="5:13" x14ac:dyDescent="0.25">
      <c r="E717" s="10"/>
      <c r="F717" s="10"/>
      <c r="J717" s="10"/>
      <c r="K717" s="10"/>
      <c r="L717" s="10"/>
      <c r="M717" s="10"/>
    </row>
    <row r="718" spans="5:13" x14ac:dyDescent="0.25">
      <c r="E718" s="10"/>
      <c r="F718" s="10"/>
      <c r="J718" s="10"/>
      <c r="K718" s="10"/>
      <c r="L718" s="10"/>
      <c r="M718" s="10"/>
    </row>
    <row r="719" spans="5:13" x14ac:dyDescent="0.25">
      <c r="E719" s="10"/>
      <c r="F719" s="10"/>
      <c r="J719" s="10"/>
      <c r="K719" s="10"/>
      <c r="L719" s="10"/>
      <c r="M719" s="10"/>
    </row>
    <row r="720" spans="5:13" x14ac:dyDescent="0.25">
      <c r="E720" s="10"/>
      <c r="F720" s="10"/>
      <c r="J720" s="10"/>
      <c r="K720" s="10"/>
      <c r="L720" s="10"/>
      <c r="M720" s="10"/>
    </row>
    <row r="721" spans="5:13" x14ac:dyDescent="0.25">
      <c r="E721" s="10"/>
      <c r="F721" s="10"/>
      <c r="J721" s="10"/>
      <c r="K721" s="10"/>
      <c r="L721" s="10"/>
      <c r="M721" s="10"/>
    </row>
    <row r="722" spans="5:13" x14ac:dyDescent="0.25">
      <c r="E722" s="10"/>
      <c r="F722" s="10"/>
      <c r="J722" s="10"/>
      <c r="K722" s="10"/>
      <c r="L722" s="10"/>
      <c r="M722" s="10"/>
    </row>
    <row r="723" spans="5:13" x14ac:dyDescent="0.25">
      <c r="E723" s="10"/>
      <c r="F723" s="10"/>
      <c r="J723" s="10"/>
      <c r="K723" s="10"/>
      <c r="L723" s="10"/>
      <c r="M723" s="10"/>
    </row>
    <row r="724" spans="5:13" x14ac:dyDescent="0.25">
      <c r="E724" s="10"/>
      <c r="F724" s="10"/>
      <c r="J724" s="10"/>
      <c r="K724" s="10"/>
      <c r="L724" s="10"/>
      <c r="M724" s="10"/>
    </row>
    <row r="725" spans="5:13" x14ac:dyDescent="0.25">
      <c r="E725" s="10"/>
      <c r="F725" s="10"/>
      <c r="J725" s="10"/>
      <c r="K725" s="10"/>
      <c r="L725" s="10"/>
      <c r="M725" s="10"/>
    </row>
    <row r="726" spans="5:13" x14ac:dyDescent="0.25">
      <c r="E726" s="10"/>
      <c r="F726" s="10"/>
      <c r="J726" s="10"/>
      <c r="K726" s="10"/>
      <c r="L726" s="10"/>
      <c r="M726" s="10"/>
    </row>
    <row r="727" spans="5:13" x14ac:dyDescent="0.25">
      <c r="E727" s="10"/>
      <c r="F727" s="10"/>
      <c r="J727" s="10"/>
      <c r="K727" s="10"/>
      <c r="L727" s="10"/>
      <c r="M727" s="10"/>
    </row>
    <row r="728" spans="5:13" x14ac:dyDescent="0.25">
      <c r="E728" s="10"/>
      <c r="F728" s="10"/>
      <c r="J728" s="10"/>
      <c r="K728" s="10"/>
      <c r="L728" s="10"/>
      <c r="M728" s="10"/>
    </row>
    <row r="729" spans="5:13" x14ac:dyDescent="0.25">
      <c r="E729" s="10"/>
      <c r="F729" s="10"/>
      <c r="J729" s="10"/>
      <c r="K729" s="10"/>
      <c r="L729" s="10"/>
      <c r="M729" s="10"/>
    </row>
    <row r="730" spans="5:13" x14ac:dyDescent="0.25">
      <c r="E730" s="10"/>
      <c r="F730" s="10"/>
      <c r="J730" s="10"/>
      <c r="K730" s="10"/>
      <c r="L730" s="10"/>
      <c r="M730" s="10"/>
    </row>
    <row r="731" spans="5:13" x14ac:dyDescent="0.25">
      <c r="E731" s="10"/>
      <c r="F731" s="10"/>
      <c r="J731" s="10"/>
      <c r="K731" s="10"/>
      <c r="L731" s="10"/>
      <c r="M731" s="10"/>
    </row>
    <row r="732" spans="5:13" x14ac:dyDescent="0.25">
      <c r="E732" s="10"/>
      <c r="F732" s="10"/>
      <c r="J732" s="10"/>
      <c r="K732" s="10"/>
      <c r="L732" s="10"/>
      <c r="M732" s="10"/>
    </row>
    <row r="733" spans="5:13" x14ac:dyDescent="0.25">
      <c r="E733" s="10"/>
      <c r="F733" s="10"/>
      <c r="J733" s="10"/>
      <c r="K733" s="10"/>
      <c r="L733" s="10"/>
      <c r="M733" s="10"/>
    </row>
    <row r="734" spans="5:13" x14ac:dyDescent="0.25">
      <c r="E734" s="10"/>
      <c r="F734" s="10"/>
      <c r="J734" s="10"/>
      <c r="K734" s="10"/>
      <c r="L734" s="10"/>
      <c r="M734" s="10"/>
    </row>
    <row r="735" spans="5:13" x14ac:dyDescent="0.25">
      <c r="E735" s="10"/>
      <c r="F735" s="10"/>
      <c r="J735" s="10"/>
      <c r="K735" s="10"/>
      <c r="L735" s="10"/>
      <c r="M735" s="10"/>
    </row>
    <row r="736" spans="5:13" x14ac:dyDescent="0.25">
      <c r="E736" s="10"/>
      <c r="F736" s="10"/>
      <c r="J736" s="10"/>
      <c r="K736" s="10"/>
      <c r="L736" s="10"/>
      <c r="M736" s="10"/>
    </row>
    <row r="737" spans="5:13" x14ac:dyDescent="0.25">
      <c r="E737" s="10"/>
      <c r="F737" s="10"/>
      <c r="J737" s="10"/>
      <c r="K737" s="10"/>
      <c r="L737" s="10"/>
      <c r="M737" s="10"/>
    </row>
    <row r="738" spans="5:13" x14ac:dyDescent="0.25">
      <c r="E738" s="10"/>
      <c r="F738" s="10"/>
      <c r="J738" s="10"/>
      <c r="K738" s="10"/>
      <c r="L738" s="10"/>
      <c r="M738" s="10"/>
    </row>
    <row r="739" spans="5:13" x14ac:dyDescent="0.25">
      <c r="E739" s="10"/>
      <c r="F739" s="10"/>
      <c r="J739" s="10"/>
      <c r="K739" s="10"/>
      <c r="L739" s="10"/>
      <c r="M739" s="10"/>
    </row>
    <row r="740" spans="5:13" x14ac:dyDescent="0.25">
      <c r="E740" s="10"/>
      <c r="F740" s="10"/>
      <c r="J740" s="10"/>
      <c r="K740" s="10"/>
      <c r="L740" s="10"/>
      <c r="M740" s="10"/>
    </row>
    <row r="741" spans="5:13" x14ac:dyDescent="0.25">
      <c r="E741" s="10"/>
      <c r="F741" s="10"/>
      <c r="J741" s="10"/>
      <c r="K741" s="10"/>
      <c r="L741" s="10"/>
      <c r="M741" s="10"/>
    </row>
    <row r="742" spans="5:13" x14ac:dyDescent="0.25">
      <c r="E742" s="10"/>
      <c r="F742" s="10"/>
      <c r="J742" s="10"/>
      <c r="K742" s="10"/>
      <c r="L742" s="10"/>
      <c r="M742" s="10"/>
    </row>
    <row r="743" spans="5:13" x14ac:dyDescent="0.25">
      <c r="E743" s="10"/>
      <c r="F743" s="10"/>
      <c r="J743" s="10"/>
      <c r="K743" s="10"/>
      <c r="L743" s="10"/>
      <c r="M743" s="10"/>
    </row>
    <row r="744" spans="5:13" x14ac:dyDescent="0.25">
      <c r="E744" s="10"/>
      <c r="F744" s="10"/>
      <c r="J744" s="10"/>
      <c r="K744" s="10"/>
      <c r="L744" s="10"/>
      <c r="M744" s="10"/>
    </row>
    <row r="745" spans="5:13" x14ac:dyDescent="0.25">
      <c r="E745" s="10"/>
      <c r="F745" s="10"/>
      <c r="J745" s="10"/>
      <c r="K745" s="10"/>
      <c r="L745" s="10"/>
      <c r="M745" s="10"/>
    </row>
    <row r="746" spans="5:13" x14ac:dyDescent="0.25">
      <c r="E746" s="10"/>
      <c r="F746" s="10"/>
      <c r="J746" s="10"/>
      <c r="K746" s="10"/>
      <c r="L746" s="10"/>
      <c r="M746" s="10"/>
    </row>
    <row r="747" spans="5:13" x14ac:dyDescent="0.25">
      <c r="E747" s="10"/>
      <c r="F747" s="10"/>
      <c r="J747" s="10"/>
      <c r="K747" s="10"/>
      <c r="L747" s="10"/>
      <c r="M747" s="10"/>
    </row>
    <row r="748" spans="5:13" x14ac:dyDescent="0.25">
      <c r="E748" s="10"/>
      <c r="F748" s="10"/>
      <c r="J748" s="10"/>
      <c r="K748" s="10"/>
      <c r="L748" s="10"/>
      <c r="M748" s="10"/>
    </row>
    <row r="749" spans="5:13" x14ac:dyDescent="0.25">
      <c r="E749" s="10"/>
      <c r="F749" s="10"/>
      <c r="J749" s="10"/>
      <c r="K749" s="10"/>
      <c r="L749" s="10"/>
      <c r="M749" s="10"/>
    </row>
    <row r="750" spans="5:13" x14ac:dyDescent="0.25">
      <c r="E750" s="10"/>
      <c r="F750" s="10"/>
      <c r="J750" s="10"/>
      <c r="K750" s="10"/>
      <c r="L750" s="10"/>
      <c r="M750" s="10"/>
    </row>
    <row r="751" spans="5:13" x14ac:dyDescent="0.25">
      <c r="E751" s="10"/>
      <c r="F751" s="10"/>
      <c r="J751" s="10"/>
      <c r="K751" s="10"/>
      <c r="L751" s="10"/>
      <c r="M751" s="10"/>
    </row>
    <row r="752" spans="5:13" x14ac:dyDescent="0.25">
      <c r="E752" s="10"/>
      <c r="F752" s="10"/>
      <c r="J752" s="10"/>
      <c r="K752" s="10"/>
      <c r="L752" s="10"/>
      <c r="M752" s="10"/>
    </row>
    <row r="753" spans="5:13" x14ac:dyDescent="0.25">
      <c r="E753" s="10"/>
      <c r="F753" s="10"/>
      <c r="J753" s="10"/>
      <c r="K753" s="10"/>
      <c r="L753" s="10"/>
      <c r="M753" s="10"/>
    </row>
    <row r="754" spans="5:13" x14ac:dyDescent="0.25">
      <c r="E754" s="10"/>
      <c r="F754" s="10"/>
      <c r="J754" s="10"/>
      <c r="K754" s="10"/>
      <c r="L754" s="10"/>
      <c r="M754" s="10"/>
    </row>
    <row r="755" spans="5:13" x14ac:dyDescent="0.25">
      <c r="E755" s="10"/>
      <c r="F755" s="10"/>
      <c r="J755" s="10"/>
      <c r="K755" s="10"/>
      <c r="L755" s="10"/>
      <c r="M755" s="10"/>
    </row>
    <row r="756" spans="5:13" x14ac:dyDescent="0.25">
      <c r="E756" s="10"/>
      <c r="F756" s="10"/>
      <c r="J756" s="10"/>
      <c r="K756" s="10"/>
      <c r="L756" s="10"/>
      <c r="M756" s="10"/>
    </row>
    <row r="757" spans="5:13" x14ac:dyDescent="0.25">
      <c r="E757" s="10"/>
      <c r="F757" s="10"/>
      <c r="J757" s="10"/>
      <c r="K757" s="10"/>
      <c r="L757" s="10"/>
      <c r="M757" s="10"/>
    </row>
    <row r="758" spans="5:13" x14ac:dyDescent="0.25">
      <c r="E758" s="10"/>
      <c r="F758" s="10"/>
      <c r="J758" s="10"/>
      <c r="K758" s="10"/>
      <c r="L758" s="10"/>
      <c r="M758" s="10"/>
    </row>
    <row r="759" spans="5:13" x14ac:dyDescent="0.25">
      <c r="E759" s="10"/>
      <c r="F759" s="10"/>
      <c r="J759" s="10"/>
      <c r="K759" s="10"/>
      <c r="L759" s="10"/>
      <c r="M759" s="10"/>
    </row>
    <row r="760" spans="5:13" x14ac:dyDescent="0.25">
      <c r="E760" s="10"/>
      <c r="F760" s="10"/>
      <c r="J760" s="10"/>
      <c r="K760" s="10"/>
      <c r="L760" s="10"/>
      <c r="M760" s="10"/>
    </row>
    <row r="761" spans="5:13" x14ac:dyDescent="0.25">
      <c r="E761" s="10"/>
      <c r="F761" s="10"/>
      <c r="J761" s="10"/>
      <c r="K761" s="10"/>
      <c r="L761" s="10"/>
      <c r="M761" s="10"/>
    </row>
    <row r="762" spans="5:13" x14ac:dyDescent="0.25">
      <c r="E762" s="10"/>
      <c r="F762" s="10"/>
      <c r="J762" s="10"/>
      <c r="K762" s="10"/>
      <c r="L762" s="10"/>
      <c r="M762" s="10"/>
    </row>
    <row r="763" spans="5:13" x14ac:dyDescent="0.25">
      <c r="E763" s="10"/>
      <c r="F763" s="10"/>
      <c r="J763" s="10"/>
      <c r="K763" s="10"/>
      <c r="L763" s="10"/>
      <c r="M763" s="10"/>
    </row>
    <row r="764" spans="5:13" x14ac:dyDescent="0.25">
      <c r="E764" s="10"/>
      <c r="F764" s="10"/>
      <c r="J764" s="10"/>
      <c r="K764" s="10"/>
      <c r="L764" s="10"/>
      <c r="M764" s="10"/>
    </row>
    <row r="765" spans="5:13" x14ac:dyDescent="0.25">
      <c r="E765" s="10"/>
      <c r="F765" s="10"/>
      <c r="J765" s="10"/>
      <c r="K765" s="10"/>
      <c r="L765" s="10"/>
      <c r="M765" s="10"/>
    </row>
    <row r="766" spans="5:13" x14ac:dyDescent="0.25">
      <c r="E766" s="10"/>
      <c r="F766" s="10"/>
      <c r="J766" s="10"/>
      <c r="K766" s="10"/>
      <c r="L766" s="10"/>
      <c r="M766" s="10"/>
    </row>
    <row r="767" spans="5:13" x14ac:dyDescent="0.25">
      <c r="E767" s="10"/>
      <c r="F767" s="10"/>
      <c r="J767" s="10"/>
      <c r="K767" s="10"/>
      <c r="L767" s="10"/>
      <c r="M767" s="10"/>
    </row>
    <row r="768" spans="5:13" x14ac:dyDescent="0.25">
      <c r="E768" s="10"/>
      <c r="F768" s="10"/>
      <c r="J768" s="10"/>
      <c r="K768" s="10"/>
      <c r="L768" s="10"/>
      <c r="M768" s="10"/>
    </row>
    <row r="769" spans="5:13" x14ac:dyDescent="0.25">
      <c r="E769" s="10"/>
      <c r="F769" s="10"/>
      <c r="J769" s="10"/>
      <c r="K769" s="10"/>
      <c r="L769" s="10"/>
      <c r="M769" s="10"/>
    </row>
    <row r="770" spans="5:13" x14ac:dyDescent="0.25">
      <c r="E770" s="10"/>
      <c r="F770" s="10"/>
      <c r="J770" s="10"/>
      <c r="K770" s="10"/>
      <c r="L770" s="10"/>
      <c r="M770" s="10"/>
    </row>
    <row r="771" spans="5:13" x14ac:dyDescent="0.25">
      <c r="E771" s="10"/>
      <c r="F771" s="10"/>
      <c r="J771" s="10"/>
      <c r="K771" s="10"/>
      <c r="L771" s="10"/>
      <c r="M771" s="10"/>
    </row>
    <row r="772" spans="5:13" x14ac:dyDescent="0.25">
      <c r="E772" s="10"/>
      <c r="F772" s="10"/>
      <c r="J772" s="10"/>
      <c r="K772" s="10"/>
      <c r="L772" s="10"/>
      <c r="M772" s="10"/>
    </row>
    <row r="773" spans="5:13" x14ac:dyDescent="0.25">
      <c r="E773" s="10"/>
      <c r="F773" s="10"/>
      <c r="J773" s="10"/>
      <c r="K773" s="10"/>
      <c r="L773" s="10"/>
      <c r="M773" s="10"/>
    </row>
    <row r="774" spans="5:13" x14ac:dyDescent="0.25">
      <c r="E774" s="10"/>
      <c r="F774" s="10"/>
      <c r="J774" s="10"/>
      <c r="K774" s="10"/>
      <c r="L774" s="10"/>
      <c r="M774" s="10"/>
    </row>
    <row r="775" spans="5:13" x14ac:dyDescent="0.25">
      <c r="E775" s="10"/>
      <c r="F775" s="10"/>
      <c r="J775" s="10"/>
      <c r="K775" s="10"/>
      <c r="L775" s="10"/>
      <c r="M775" s="10"/>
    </row>
    <row r="776" spans="5:13" x14ac:dyDescent="0.25">
      <c r="E776" s="10"/>
      <c r="F776" s="10"/>
      <c r="J776" s="10"/>
      <c r="K776" s="10"/>
      <c r="L776" s="10"/>
      <c r="M776" s="10"/>
    </row>
    <row r="777" spans="5:13" x14ac:dyDescent="0.25">
      <c r="E777" s="10"/>
      <c r="F777" s="10"/>
      <c r="J777" s="10"/>
      <c r="K777" s="10"/>
      <c r="L777" s="10"/>
      <c r="M777" s="10"/>
    </row>
    <row r="778" spans="5:13" x14ac:dyDescent="0.25">
      <c r="E778" s="10"/>
      <c r="F778" s="10"/>
      <c r="J778" s="10"/>
      <c r="K778" s="10"/>
      <c r="L778" s="10"/>
      <c r="M778" s="10"/>
    </row>
    <row r="779" spans="5:13" x14ac:dyDescent="0.25">
      <c r="E779" s="10"/>
      <c r="F779" s="10"/>
      <c r="J779" s="10"/>
      <c r="K779" s="10"/>
      <c r="L779" s="10"/>
      <c r="M779" s="10"/>
    </row>
    <row r="780" spans="5:13" x14ac:dyDescent="0.25">
      <c r="E780" s="10"/>
      <c r="F780" s="10"/>
      <c r="J780" s="10"/>
      <c r="K780" s="10"/>
      <c r="L780" s="10"/>
      <c r="M780" s="10"/>
    </row>
    <row r="781" spans="5:13" x14ac:dyDescent="0.25">
      <c r="E781" s="10"/>
      <c r="F781" s="10"/>
      <c r="J781" s="10"/>
      <c r="K781" s="10"/>
      <c r="L781" s="10"/>
      <c r="M781" s="10"/>
    </row>
    <row r="782" spans="5:13" x14ac:dyDescent="0.25">
      <c r="E782" s="10"/>
      <c r="F782" s="10"/>
      <c r="J782" s="10"/>
      <c r="K782" s="10"/>
      <c r="L782" s="10"/>
      <c r="M782" s="10"/>
    </row>
    <row r="783" spans="5:13" x14ac:dyDescent="0.25">
      <c r="E783" s="10"/>
      <c r="F783" s="10"/>
      <c r="J783" s="10"/>
      <c r="K783" s="10"/>
      <c r="L783" s="10"/>
      <c r="M783" s="10"/>
    </row>
    <row r="784" spans="5:13" x14ac:dyDescent="0.25">
      <c r="E784" s="10"/>
      <c r="F784" s="10"/>
      <c r="J784" s="10"/>
      <c r="K784" s="10"/>
      <c r="L784" s="10"/>
      <c r="M784" s="10"/>
    </row>
    <row r="785" spans="5:13" x14ac:dyDescent="0.25">
      <c r="E785" s="10"/>
      <c r="F785" s="10"/>
      <c r="J785" s="10"/>
      <c r="K785" s="10"/>
      <c r="L785" s="10"/>
      <c r="M785" s="10"/>
    </row>
    <row r="786" spans="5:13" x14ac:dyDescent="0.25">
      <c r="E786" s="10"/>
      <c r="F786" s="10"/>
      <c r="J786" s="10"/>
      <c r="K786" s="10"/>
      <c r="L786" s="10"/>
      <c r="M786" s="10"/>
    </row>
    <row r="787" spans="5:13" x14ac:dyDescent="0.25">
      <c r="E787" s="10"/>
      <c r="F787" s="10"/>
      <c r="J787" s="10"/>
      <c r="K787" s="10"/>
      <c r="L787" s="10"/>
      <c r="M787" s="10"/>
    </row>
    <row r="788" spans="5:13" x14ac:dyDescent="0.25">
      <c r="E788" s="10"/>
      <c r="F788" s="10"/>
      <c r="J788" s="10"/>
      <c r="K788" s="10"/>
      <c r="L788" s="10"/>
      <c r="M788" s="10"/>
    </row>
    <row r="789" spans="5:13" x14ac:dyDescent="0.25">
      <c r="E789" s="10"/>
      <c r="F789" s="10"/>
      <c r="J789" s="10"/>
      <c r="K789" s="10"/>
      <c r="L789" s="10"/>
      <c r="M789" s="10"/>
    </row>
    <row r="790" spans="5:13" x14ac:dyDescent="0.25">
      <c r="E790" s="10"/>
      <c r="F790" s="10"/>
      <c r="J790" s="10"/>
      <c r="K790" s="10"/>
      <c r="L790" s="10"/>
      <c r="M790" s="10"/>
    </row>
    <row r="791" spans="5:13" x14ac:dyDescent="0.25">
      <c r="E791" s="10"/>
      <c r="F791" s="10"/>
      <c r="J791" s="10"/>
      <c r="K791" s="10"/>
      <c r="L791" s="10"/>
      <c r="M791" s="10"/>
    </row>
    <row r="792" spans="5:13" x14ac:dyDescent="0.25">
      <c r="E792" s="10"/>
      <c r="F792" s="10"/>
      <c r="J792" s="10"/>
      <c r="K792" s="10"/>
      <c r="L792" s="10"/>
      <c r="M792" s="10"/>
    </row>
    <row r="793" spans="5:13" x14ac:dyDescent="0.25">
      <c r="E793" s="10"/>
      <c r="F793" s="10"/>
      <c r="J793" s="10"/>
      <c r="K793" s="10"/>
      <c r="L793" s="10"/>
      <c r="M793" s="10"/>
    </row>
    <row r="794" spans="5:13" x14ac:dyDescent="0.25">
      <c r="E794" s="10"/>
      <c r="F794" s="10"/>
      <c r="J794" s="10"/>
      <c r="K794" s="10"/>
      <c r="L794" s="10"/>
      <c r="M794" s="10"/>
    </row>
    <row r="795" spans="5:13" x14ac:dyDescent="0.25">
      <c r="E795" s="10"/>
      <c r="F795" s="10"/>
      <c r="J795" s="10"/>
      <c r="K795" s="10"/>
      <c r="L795" s="10"/>
      <c r="M795" s="10"/>
    </row>
    <row r="796" spans="5:13" x14ac:dyDescent="0.25">
      <c r="E796" s="10"/>
      <c r="F796" s="10"/>
      <c r="J796" s="10"/>
      <c r="K796" s="10"/>
      <c r="L796" s="10"/>
      <c r="M796" s="10"/>
    </row>
    <row r="797" spans="5:13" x14ac:dyDescent="0.25">
      <c r="E797" s="10"/>
      <c r="F797" s="10"/>
      <c r="J797" s="10"/>
      <c r="K797" s="10"/>
      <c r="L797" s="10"/>
    </row>
  </sheetData>
  <sortState xmlns:xlrd2="http://schemas.microsoft.com/office/spreadsheetml/2017/richdata2" ref="A3:P104">
    <sortCondition ref="A3:A104"/>
  </sortState>
  <mergeCells count="1">
    <mergeCell ref="G1:I1"/>
  </mergeCells>
  <conditionalFormatting sqref="E3:E104">
    <cfRule type="expression" dxfId="4" priority="2">
      <formula>N3&gt;3</formula>
    </cfRule>
  </conditionalFormatting>
  <conditionalFormatting sqref="F3:F104">
    <cfRule type="expression" dxfId="3" priority="1">
      <formula>N3&gt;5</formula>
    </cfRule>
  </conditionalFormatting>
  <conditionalFormatting sqref="N3:N104">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3 F9 6.5.25</vt:lpstr>
      <vt:lpstr>HDCPs</vt:lpstr>
      <vt:lpstr>'WK 3 F9 6.5.25'!Print_Area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2025-06-07T16:58:51Z</cp:lastPrinted>
  <dcterms:created xsi:type="dcterms:W3CDTF">2025-06-07T15:24:21Z</dcterms:created>
  <dcterms:modified xsi:type="dcterms:W3CDTF">2025-06-07T16:58:58Z</dcterms:modified>
</cp:coreProperties>
</file>