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7124C7D1-C7C6-44BE-BABE-F5F5365A5575}" xr6:coauthVersionLast="47" xr6:coauthVersionMax="47" xr10:uidLastSave="{00000000-0000-0000-0000-000000000000}"/>
  <bookViews>
    <workbookView xWindow="-120" yWindow="-120" windowWidth="29040" windowHeight="15720" xr2:uid="{5FED22A6-F18C-4E5E-9002-26337B88D729}"/>
  </bookViews>
  <sheets>
    <sheet name="WK5 6.19.25 F9" sheetId="1" r:id="rId1"/>
    <sheet name="HDCPS" sheetId="2" r:id="rId2"/>
  </sheets>
  <externalReferences>
    <externalReference r:id="rId3"/>
  </externalReferences>
  <definedNames>
    <definedName name="_xlnm.Print_Area" localSheetId="0">'WK5 6.19.25 F9'!$A$1:$L$149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3" i="2" l="1"/>
  <c r="E103" i="2" s="1"/>
  <c r="F103" i="2" s="1"/>
  <c r="D103" i="2"/>
  <c r="B103" i="2"/>
  <c r="M102" i="2"/>
  <c r="L102" i="2"/>
  <c r="D102" i="2"/>
  <c r="L101" i="2"/>
  <c r="E101" i="2"/>
  <c r="F101" i="2" s="1"/>
  <c r="D101" i="2"/>
  <c r="B101" i="2"/>
  <c r="L100" i="2"/>
  <c r="E100" i="2" s="1"/>
  <c r="F100" i="2" s="1"/>
  <c r="D100" i="2"/>
  <c r="B100" i="2"/>
  <c r="L99" i="2"/>
  <c r="E99" i="2" s="1"/>
  <c r="F99" i="2" s="1"/>
  <c r="P99" i="2" s="1"/>
  <c r="D99" i="2"/>
  <c r="B99" i="2"/>
  <c r="L98" i="2"/>
  <c r="E98" i="2" s="1"/>
  <c r="F98" i="2" s="1"/>
  <c r="M98" i="2" s="1"/>
  <c r="D98" i="2"/>
  <c r="B98" i="2"/>
  <c r="L97" i="2"/>
  <c r="E97" i="2"/>
  <c r="F97" i="2" s="1"/>
  <c r="D97" i="2"/>
  <c r="B97" i="2"/>
  <c r="M96" i="2"/>
  <c r="B96" i="2"/>
  <c r="N95" i="2"/>
  <c r="M95" i="2"/>
  <c r="D95" i="2"/>
  <c r="L94" i="2"/>
  <c r="E94" i="2" s="1"/>
  <c r="F94" i="2" s="1"/>
  <c r="D94" i="2"/>
  <c r="B94" i="2"/>
  <c r="L93" i="2"/>
  <c r="E93" i="2"/>
  <c r="F93" i="2" s="1"/>
  <c r="D93" i="2"/>
  <c r="B93" i="2"/>
  <c r="M92" i="2"/>
  <c r="B92" i="2"/>
  <c r="L91" i="2"/>
  <c r="E91" i="2" s="1"/>
  <c r="F91" i="2" s="1"/>
  <c r="D91" i="2"/>
  <c r="B91" i="2"/>
  <c r="L90" i="2"/>
  <c r="E90" i="2" s="1"/>
  <c r="F90" i="2" s="1"/>
  <c r="N90" i="2" s="1"/>
  <c r="D90" i="2"/>
  <c r="B90" i="2"/>
  <c r="M89" i="2"/>
  <c r="D89" i="2"/>
  <c r="L88" i="2"/>
  <c r="E88" i="2" s="1"/>
  <c r="F88" i="2" s="1"/>
  <c r="O88" i="2" s="1"/>
  <c r="D88" i="2"/>
  <c r="B88" i="2"/>
  <c r="L87" i="2"/>
  <c r="E87" i="2" s="1"/>
  <c r="F87" i="2" s="1"/>
  <c r="D87" i="2"/>
  <c r="B87" i="2"/>
  <c r="L86" i="2"/>
  <c r="E86" i="2" s="1"/>
  <c r="F86" i="2" s="1"/>
  <c r="D86" i="2"/>
  <c r="B86" i="2"/>
  <c r="L85" i="2"/>
  <c r="E85" i="2"/>
  <c r="F85" i="2" s="1"/>
  <c r="D85" i="2"/>
  <c r="B85" i="2"/>
  <c r="L84" i="2"/>
  <c r="E84" i="2" s="1"/>
  <c r="F84" i="2" s="1"/>
  <c r="D84" i="2"/>
  <c r="B84" i="2"/>
  <c r="L83" i="2"/>
  <c r="P83" i="2"/>
  <c r="E83" i="2"/>
  <c r="F83" i="2" s="1"/>
  <c r="D83" i="2"/>
  <c r="B83" i="2"/>
  <c r="L82" i="2"/>
  <c r="E82" i="2" s="1"/>
  <c r="F82" i="2" s="1"/>
  <c r="D82" i="2"/>
  <c r="B82" i="2"/>
  <c r="L81" i="2"/>
  <c r="E81" i="2" s="1"/>
  <c r="F81" i="2" s="1"/>
  <c r="M81" i="2" s="1"/>
  <c r="D81" i="2"/>
  <c r="B81" i="2"/>
  <c r="L80" i="2"/>
  <c r="E80" i="2" s="1"/>
  <c r="F80" i="2" s="1"/>
  <c r="D80" i="2"/>
  <c r="B80" i="2"/>
  <c r="L79" i="2"/>
  <c r="E79" i="2" s="1"/>
  <c r="F79" i="2" s="1"/>
  <c r="D79" i="2"/>
  <c r="B79" i="2"/>
  <c r="L78" i="2"/>
  <c r="E78" i="2" s="1"/>
  <c r="F78" i="2" s="1"/>
  <c r="D78" i="2"/>
  <c r="B78" i="2"/>
  <c r="L77" i="2"/>
  <c r="E77" i="2" s="1"/>
  <c r="F77" i="2" s="1"/>
  <c r="D77" i="2"/>
  <c r="B77" i="2"/>
  <c r="L76" i="2"/>
  <c r="E76" i="2" s="1"/>
  <c r="F76" i="2" s="1"/>
  <c r="D76" i="2"/>
  <c r="B76" i="2"/>
  <c r="L75" i="2"/>
  <c r="R75" i="2"/>
  <c r="E75" i="2"/>
  <c r="F75" i="2" s="1"/>
  <c r="D75" i="2"/>
  <c r="B75" i="2"/>
  <c r="L74" i="2"/>
  <c r="E74" i="2" s="1"/>
  <c r="F74" i="2" s="1"/>
  <c r="P74" i="2" s="1"/>
  <c r="D74" i="2"/>
  <c r="B74" i="2"/>
  <c r="L73" i="2"/>
  <c r="E73" i="2" s="1"/>
  <c r="F73" i="2" s="1"/>
  <c r="D73" i="2"/>
  <c r="B73" i="2"/>
  <c r="B72" i="2"/>
  <c r="L71" i="2"/>
  <c r="E71" i="2" s="1"/>
  <c r="F71" i="2" s="1"/>
  <c r="M71" i="2" s="1"/>
  <c r="D71" i="2"/>
  <c r="B71" i="2"/>
  <c r="L70" i="2"/>
  <c r="E70" i="2" s="1"/>
  <c r="F70" i="2" s="1"/>
  <c r="D70" i="2"/>
  <c r="B70" i="2"/>
  <c r="L69" i="2"/>
  <c r="E69" i="2" s="1"/>
  <c r="F69" i="2" s="1"/>
  <c r="D69" i="2"/>
  <c r="B69" i="2"/>
  <c r="L68" i="2"/>
  <c r="E68" i="2" s="1"/>
  <c r="F68" i="2" s="1"/>
  <c r="M68" i="2"/>
  <c r="D68" i="2"/>
  <c r="B68" i="2"/>
  <c r="L67" i="2"/>
  <c r="E67" i="2" s="1"/>
  <c r="F67" i="2" s="1"/>
  <c r="D67" i="2"/>
  <c r="B67" i="2"/>
  <c r="L66" i="2"/>
  <c r="E66" i="2" s="1"/>
  <c r="F66" i="2" s="1"/>
  <c r="D66" i="2"/>
  <c r="B66" i="2"/>
  <c r="L65" i="2"/>
  <c r="E65" i="2" s="1"/>
  <c r="F65" i="2" s="1"/>
  <c r="D65" i="2"/>
  <c r="B65" i="2"/>
  <c r="L64" i="2"/>
  <c r="E64" i="2"/>
  <c r="F64" i="2" s="1"/>
  <c r="D64" i="2"/>
  <c r="B64" i="2"/>
  <c r="L63" i="2"/>
  <c r="E63" i="2" s="1"/>
  <c r="F63" i="2" s="1"/>
  <c r="D63" i="2"/>
  <c r="B63" i="2"/>
  <c r="L62" i="2"/>
  <c r="E62" i="2"/>
  <c r="F62" i="2" s="1"/>
  <c r="D62" i="2"/>
  <c r="B62" i="2"/>
  <c r="B61" i="2"/>
  <c r="L60" i="2"/>
  <c r="E60" i="2" s="1"/>
  <c r="F60" i="2" s="1"/>
  <c r="D60" i="2"/>
  <c r="B60" i="2"/>
  <c r="L59" i="2"/>
  <c r="E59" i="2"/>
  <c r="F59" i="2" s="1"/>
  <c r="D59" i="2"/>
  <c r="B59" i="2"/>
  <c r="L58" i="2"/>
  <c r="E58" i="2"/>
  <c r="F58" i="2" s="1"/>
  <c r="D58" i="2"/>
  <c r="B58" i="2"/>
  <c r="L57" i="2"/>
  <c r="E57" i="2" s="1"/>
  <c r="F57" i="2" s="1"/>
  <c r="D57" i="2"/>
  <c r="B57" i="2"/>
  <c r="L56" i="2"/>
  <c r="E56" i="2" s="1"/>
  <c r="F56" i="2" s="1"/>
  <c r="D56" i="2"/>
  <c r="B56" i="2"/>
  <c r="L55" i="2"/>
  <c r="E55" i="2"/>
  <c r="F55" i="2" s="1"/>
  <c r="D55" i="2"/>
  <c r="B55" i="2"/>
  <c r="L54" i="2"/>
  <c r="E54" i="2" s="1"/>
  <c r="F54" i="2" s="1"/>
  <c r="D54" i="2"/>
  <c r="B54" i="2"/>
  <c r="L53" i="2"/>
  <c r="E53" i="2" s="1"/>
  <c r="F53" i="2" s="1"/>
  <c r="D53" i="2"/>
  <c r="B53" i="2"/>
  <c r="L52" i="2"/>
  <c r="E52" i="2" s="1"/>
  <c r="F52" i="2" s="1"/>
  <c r="T52" i="2"/>
  <c r="D52" i="2"/>
  <c r="B52" i="2"/>
  <c r="L51" i="2"/>
  <c r="E51" i="2" s="1"/>
  <c r="F51" i="2" s="1"/>
  <c r="D51" i="2"/>
  <c r="B51" i="2"/>
  <c r="L50" i="2"/>
  <c r="E50" i="2" s="1"/>
  <c r="F50" i="2" s="1"/>
  <c r="D50" i="2"/>
  <c r="B50" i="2"/>
  <c r="N49" i="2"/>
  <c r="M49" i="2"/>
  <c r="D49" i="2"/>
  <c r="L48" i="2"/>
  <c r="R48" i="2"/>
  <c r="E48" i="2"/>
  <c r="F48" i="2" s="1"/>
  <c r="M48" i="2" s="1"/>
  <c r="D48" i="2"/>
  <c r="B48" i="2"/>
  <c r="L47" i="2"/>
  <c r="E47" i="2" s="1"/>
  <c r="F47" i="2" s="1"/>
  <c r="M47" i="2" s="1"/>
  <c r="D47" i="2"/>
  <c r="B47" i="2"/>
  <c r="L46" i="2"/>
  <c r="E46" i="2"/>
  <c r="F46" i="2" s="1"/>
  <c r="M46" i="2" s="1"/>
  <c r="D46" i="2"/>
  <c r="B46" i="2"/>
  <c r="M45" i="2"/>
  <c r="E45" i="2"/>
  <c r="F45" i="2" s="1"/>
  <c r="D45" i="2"/>
  <c r="L44" i="2"/>
  <c r="E44" i="2"/>
  <c r="F44" i="2" s="1"/>
  <c r="M44" i="2" s="1"/>
  <c r="D44" i="2"/>
  <c r="B44" i="2"/>
  <c r="L43" i="2"/>
  <c r="E43" i="2" s="1"/>
  <c r="F43" i="2" s="1"/>
  <c r="M43" i="2" s="1"/>
  <c r="D43" i="2"/>
  <c r="B43" i="2"/>
  <c r="L42" i="2"/>
  <c r="E42" i="2"/>
  <c r="F42" i="2" s="1"/>
  <c r="M42" i="2" s="1"/>
  <c r="D42" i="2"/>
  <c r="B42" i="2"/>
  <c r="N41" i="2"/>
  <c r="D41" i="2"/>
  <c r="L40" i="2"/>
  <c r="E40" i="2"/>
  <c r="F40" i="2" s="1"/>
  <c r="D40" i="2"/>
  <c r="B40" i="2"/>
  <c r="L39" i="2"/>
  <c r="E39" i="2" s="1"/>
  <c r="F39" i="2" s="1"/>
  <c r="D39" i="2"/>
  <c r="B39" i="2"/>
  <c r="L38" i="2"/>
  <c r="E38" i="2"/>
  <c r="F38" i="2" s="1"/>
  <c r="D38" i="2"/>
  <c r="B38" i="2"/>
  <c r="L37" i="2"/>
  <c r="E37" i="2" s="1"/>
  <c r="F37" i="2" s="1"/>
  <c r="D37" i="2"/>
  <c r="B37" i="2"/>
  <c r="L36" i="2"/>
  <c r="E36" i="2" s="1"/>
  <c r="F36" i="2" s="1"/>
  <c r="D36" i="2"/>
  <c r="B36" i="2"/>
  <c r="L35" i="2"/>
  <c r="E35" i="2" s="1"/>
  <c r="F35" i="2"/>
  <c r="D35" i="2"/>
  <c r="B35" i="2"/>
  <c r="L34" i="2"/>
  <c r="E34" i="2"/>
  <c r="F34" i="2" s="1"/>
  <c r="D34" i="2"/>
  <c r="B34" i="2"/>
  <c r="N33" i="2"/>
  <c r="D33" i="2"/>
  <c r="L32" i="2"/>
  <c r="E32" i="2"/>
  <c r="F32" i="2" s="1"/>
  <c r="M32" i="2" s="1"/>
  <c r="D32" i="2"/>
  <c r="B32" i="2"/>
  <c r="L31" i="2"/>
  <c r="E31" i="2" s="1"/>
  <c r="F31" i="2" s="1"/>
  <c r="D31" i="2"/>
  <c r="B31" i="2"/>
  <c r="L30" i="2"/>
  <c r="E30" i="2" s="1"/>
  <c r="F30" i="2" s="1"/>
  <c r="D30" i="2"/>
  <c r="B30" i="2"/>
  <c r="L29" i="2"/>
  <c r="E29" i="2" s="1"/>
  <c r="F29" i="2" s="1"/>
  <c r="D29" i="2"/>
  <c r="B29" i="2"/>
  <c r="L28" i="2"/>
  <c r="E28" i="2" s="1"/>
  <c r="F28" i="2" s="1"/>
  <c r="D28" i="2"/>
  <c r="B28" i="2"/>
  <c r="L27" i="2"/>
  <c r="E27" i="2" s="1"/>
  <c r="F27" i="2" s="1"/>
  <c r="D27" i="2"/>
  <c r="B27" i="2"/>
  <c r="N26" i="2"/>
  <c r="E26" i="2"/>
  <c r="F26" i="2" s="1"/>
  <c r="P26" i="2" s="1"/>
  <c r="D26" i="2"/>
  <c r="L25" i="2"/>
  <c r="E25" i="2" s="1"/>
  <c r="F25" i="2" s="1"/>
  <c r="D25" i="2"/>
  <c r="B25" i="2"/>
  <c r="N24" i="2"/>
  <c r="D24" i="2"/>
  <c r="B24" i="2"/>
  <c r="L23" i="2"/>
  <c r="E23" i="2" s="1"/>
  <c r="F23" i="2" s="1"/>
  <c r="D23" i="2"/>
  <c r="B23" i="2"/>
  <c r="L22" i="2"/>
  <c r="E22" i="2"/>
  <c r="F22" i="2" s="1"/>
  <c r="M22" i="2" s="1"/>
  <c r="D22" i="2"/>
  <c r="B22" i="2"/>
  <c r="L21" i="2"/>
  <c r="E21" i="2" s="1"/>
  <c r="F21" i="2" s="1"/>
  <c r="D21" i="2"/>
  <c r="B21" i="2"/>
  <c r="L20" i="2"/>
  <c r="E20" i="2" s="1"/>
  <c r="F20" i="2" s="1"/>
  <c r="D20" i="2"/>
  <c r="B20" i="2"/>
  <c r="L19" i="2"/>
  <c r="E19" i="2"/>
  <c r="F19" i="2" s="1"/>
  <c r="D19" i="2"/>
  <c r="B19" i="2"/>
  <c r="L18" i="2"/>
  <c r="R18" i="2"/>
  <c r="E18" i="2"/>
  <c r="F18" i="2" s="1"/>
  <c r="D18" i="2"/>
  <c r="B18" i="2"/>
  <c r="L17" i="2"/>
  <c r="E17" i="2" s="1"/>
  <c r="F17" i="2" s="1"/>
  <c r="M17" i="2" s="1"/>
  <c r="D17" i="2"/>
  <c r="B17" i="2"/>
  <c r="M16" i="2"/>
  <c r="O16" i="2"/>
  <c r="N16" i="2"/>
  <c r="D16" i="2"/>
  <c r="L15" i="2"/>
  <c r="E15" i="2" s="1"/>
  <c r="F15" i="2" s="1"/>
  <c r="D15" i="2"/>
  <c r="B15" i="2"/>
  <c r="L14" i="2"/>
  <c r="E14" i="2"/>
  <c r="F14" i="2" s="1"/>
  <c r="N14" i="2" s="1"/>
  <c r="D14" i="2"/>
  <c r="B14" i="2"/>
  <c r="L13" i="2"/>
  <c r="E13" i="2" s="1"/>
  <c r="F13" i="2" s="1"/>
  <c r="M13" i="2" s="1"/>
  <c r="D13" i="2"/>
  <c r="B13" i="2"/>
  <c r="L12" i="2"/>
  <c r="E12" i="2" s="1"/>
  <c r="F12" i="2"/>
  <c r="D12" i="2"/>
  <c r="B12" i="2"/>
  <c r="M11" i="2"/>
  <c r="D11" i="2"/>
  <c r="L10" i="2"/>
  <c r="E10" i="2" s="1"/>
  <c r="F10" i="2" s="1"/>
  <c r="D10" i="2"/>
  <c r="B10" i="2"/>
  <c r="L9" i="2"/>
  <c r="E9" i="2" s="1"/>
  <c r="F9" i="2" s="1"/>
  <c r="O9" i="2"/>
  <c r="D9" i="2"/>
  <c r="B9" i="2"/>
  <c r="L8" i="2"/>
  <c r="E8" i="2" s="1"/>
  <c r="F8" i="2" s="1"/>
  <c r="D8" i="2"/>
  <c r="B8" i="2"/>
  <c r="M7" i="2"/>
  <c r="D7" i="2"/>
  <c r="L6" i="2"/>
  <c r="M6" i="2"/>
  <c r="E6" i="2"/>
  <c r="F6" i="2" s="1"/>
  <c r="D6" i="2"/>
  <c r="B6" i="2"/>
  <c r="L5" i="2"/>
  <c r="E5" i="2" s="1"/>
  <c r="F5" i="2" s="1"/>
  <c r="D5" i="2"/>
  <c r="B5" i="2"/>
  <c r="L4" i="2"/>
  <c r="E4" i="2" s="1"/>
  <c r="F4" i="2" s="1"/>
  <c r="D4" i="2"/>
  <c r="B4" i="2"/>
  <c r="L3" i="2"/>
  <c r="E3" i="2" s="1"/>
  <c r="F3" i="2" s="1"/>
  <c r="D3" i="2"/>
  <c r="B3" i="2"/>
  <c r="P119" i="1"/>
  <c r="P120" i="1" s="1"/>
  <c r="P118"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8" i="1"/>
  <c r="X109" i="1" s="1"/>
  <c r="W108" i="1"/>
  <c r="W109" i="1" s="1"/>
  <c r="V108" i="1"/>
  <c r="V109" i="1" s="1"/>
  <c r="U108" i="1"/>
  <c r="U109" i="1" s="1"/>
  <c r="T108" i="1"/>
  <c r="T109" i="1" s="1"/>
  <c r="S108" i="1"/>
  <c r="S109" i="1" s="1"/>
  <c r="R108" i="1"/>
  <c r="R109" i="1" s="1"/>
  <c r="Q108" i="1"/>
  <c r="Q109" i="1" s="1"/>
  <c r="P108" i="1"/>
  <c r="P109" i="1" s="1"/>
  <c r="Z104" i="1"/>
  <c r="D62" i="1" s="1"/>
  <c r="AA104" i="1"/>
  <c r="Y104" i="1"/>
  <c r="Z103" i="1"/>
  <c r="Y103" i="1"/>
  <c r="C58" i="1" s="1"/>
  <c r="Z102" i="1"/>
  <c r="D75" i="1" s="1"/>
  <c r="Y102" i="1"/>
  <c r="Z101" i="1"/>
  <c r="D14" i="1" s="1"/>
  <c r="AA101" i="1"/>
  <c r="Y101" i="1"/>
  <c r="Z100" i="1"/>
  <c r="H40" i="1" s="1"/>
  <c r="Y100" i="1"/>
  <c r="Z99" i="1"/>
  <c r="Y99" i="1"/>
  <c r="C8" i="1" s="1"/>
  <c r="Z98" i="1"/>
  <c r="Y98" i="1"/>
  <c r="G43" i="1" s="1"/>
  <c r="Z97" i="1"/>
  <c r="D70" i="1" s="1"/>
  <c r="Y97" i="1"/>
  <c r="C70" i="1" s="1"/>
  <c r="Z96" i="1"/>
  <c r="H39" i="1" s="1"/>
  <c r="Y96" i="1"/>
  <c r="Z95" i="1"/>
  <c r="H78" i="1" s="1"/>
  <c r="AA95" i="1"/>
  <c r="I78" i="1" s="1"/>
  <c r="Y95" i="1"/>
  <c r="Z94" i="1"/>
  <c r="D42" i="1" s="1"/>
  <c r="Y94" i="1"/>
  <c r="Z93" i="1"/>
  <c r="H27" i="1" s="1"/>
  <c r="Y93" i="1"/>
  <c r="Z92" i="1"/>
  <c r="D12" i="1" s="1"/>
  <c r="AA92" i="1"/>
  <c r="Y92" i="1"/>
  <c r="C12" i="1" s="1"/>
  <c r="Z91" i="1"/>
  <c r="Y91" i="1"/>
  <c r="C26" i="1" s="1"/>
  <c r="Z90" i="1"/>
  <c r="D7" i="1" s="1"/>
  <c r="Y90" i="1"/>
  <c r="Z89" i="1"/>
  <c r="H58" i="1" s="1"/>
  <c r="Y89" i="1"/>
  <c r="Z88" i="1"/>
  <c r="Y88" i="1"/>
  <c r="G7" i="1" s="1"/>
  <c r="Z87" i="1"/>
  <c r="Y87" i="1"/>
  <c r="G59" i="1" s="1"/>
  <c r="AA86" i="1"/>
  <c r="I47" i="1" s="1"/>
  <c r="Z86" i="1"/>
  <c r="H47" i="1" s="1"/>
  <c r="Y86" i="1"/>
  <c r="Z85" i="1"/>
  <c r="Y85" i="1"/>
  <c r="Z84" i="1"/>
  <c r="H79" i="1" s="1"/>
  <c r="AA84" i="1"/>
  <c r="Y84" i="1"/>
  <c r="G79" i="1" s="1"/>
  <c r="Z83" i="1"/>
  <c r="H12" i="1" s="1"/>
  <c r="AA83" i="1"/>
  <c r="Y83" i="1"/>
  <c r="AA82" i="1"/>
  <c r="I76" i="1" s="1"/>
  <c r="Z82" i="1"/>
  <c r="H76" i="1" s="1"/>
  <c r="Y82" i="1"/>
  <c r="G76" i="1" s="1"/>
  <c r="AA81" i="1"/>
  <c r="Z81" i="1"/>
  <c r="D29" i="1" s="1"/>
  <c r="Y81" i="1"/>
  <c r="C29" i="1" s="1"/>
  <c r="Z80" i="1"/>
  <c r="H54" i="1" s="1"/>
  <c r="Y80" i="1"/>
  <c r="Z79" i="1"/>
  <c r="H72" i="1" s="1"/>
  <c r="Y79" i="1"/>
  <c r="AA79" i="1" s="1"/>
  <c r="I72" i="1" s="1"/>
  <c r="I79" i="1"/>
  <c r="Z78" i="1"/>
  <c r="Y78" i="1"/>
  <c r="G57" i="1" s="1"/>
  <c r="G78" i="1"/>
  <c r="Z77" i="1"/>
  <c r="H75" i="1" s="1"/>
  <c r="Y77" i="1"/>
  <c r="Z76" i="1"/>
  <c r="Y76" i="1"/>
  <c r="Z75" i="1"/>
  <c r="AA75" i="1" s="1"/>
  <c r="E11" i="1" s="1"/>
  <c r="Y75" i="1"/>
  <c r="C75" i="1"/>
  <c r="AA74" i="1"/>
  <c r="Z74" i="1"/>
  <c r="H30" i="1" s="1"/>
  <c r="Y74" i="1"/>
  <c r="G30" i="1" s="1"/>
  <c r="Z73" i="1"/>
  <c r="Y73" i="1"/>
  <c r="AA72" i="1"/>
  <c r="I61" i="1" s="1"/>
  <c r="Z72" i="1"/>
  <c r="H61" i="1" s="1"/>
  <c r="Y72" i="1"/>
  <c r="G61" i="1" s="1"/>
  <c r="Z71" i="1"/>
  <c r="Y71" i="1"/>
  <c r="C77" i="1" s="1"/>
  <c r="Z70" i="1"/>
  <c r="D9" i="1" s="1"/>
  <c r="Y70" i="1"/>
  <c r="Z69" i="1"/>
  <c r="Y69" i="1"/>
  <c r="H69" i="1"/>
  <c r="G69" i="1"/>
  <c r="Z68" i="1"/>
  <c r="H71" i="1" s="1"/>
  <c r="Y68" i="1"/>
  <c r="AA67" i="1"/>
  <c r="Z67" i="1"/>
  <c r="H45" i="1" s="1"/>
  <c r="Y67" i="1"/>
  <c r="G45" i="1" s="1"/>
  <c r="Z66" i="1"/>
  <c r="Y66" i="1"/>
  <c r="C23" i="1" s="1"/>
  <c r="Z65" i="1"/>
  <c r="H28" i="1" s="1"/>
  <c r="Y65" i="1"/>
  <c r="G28" i="1" s="1"/>
  <c r="Z64" i="1"/>
  <c r="D69" i="1" s="1"/>
  <c r="Y64" i="1"/>
  <c r="C69" i="1" s="1"/>
  <c r="Z63" i="1"/>
  <c r="H62" i="1" s="1"/>
  <c r="AA63" i="1"/>
  <c r="I62" i="1" s="1"/>
  <c r="Y63" i="1"/>
  <c r="G62" i="1" s="1"/>
  <c r="Z62" i="1"/>
  <c r="D55" i="1" s="1"/>
  <c r="Y62" i="1"/>
  <c r="C55" i="1" s="1"/>
  <c r="E62" i="1"/>
  <c r="C62" i="1"/>
  <c r="AA61" i="1"/>
  <c r="Z61" i="1"/>
  <c r="Y61" i="1"/>
  <c r="Z60" i="1"/>
  <c r="H46" i="1" s="1"/>
  <c r="AA60" i="1"/>
  <c r="I46" i="1" s="1"/>
  <c r="Y60" i="1"/>
  <c r="AA59" i="1"/>
  <c r="Z59" i="1"/>
  <c r="Y59" i="1"/>
  <c r="G29" i="1" s="1"/>
  <c r="C59" i="1"/>
  <c r="Z58" i="1"/>
  <c r="D53" i="1" s="1"/>
  <c r="Y58" i="1"/>
  <c r="C53" i="1" s="1"/>
  <c r="G58" i="1"/>
  <c r="Z57" i="1"/>
  <c r="D25" i="1" s="1"/>
  <c r="Y57" i="1"/>
  <c r="C25" i="1" s="1"/>
  <c r="Z56" i="1"/>
  <c r="D57" i="1" s="1"/>
  <c r="Y56" i="1"/>
  <c r="C57" i="1" s="1"/>
  <c r="C56" i="1"/>
  <c r="Z55" i="1"/>
  <c r="D46" i="1" s="1"/>
  <c r="AA55" i="1"/>
  <c r="E46" i="1" s="1"/>
  <c r="Y55" i="1"/>
  <c r="C46" i="1" s="1"/>
  <c r="Z54" i="1"/>
  <c r="D61" i="1" s="1"/>
  <c r="Y54" i="1"/>
  <c r="AA54" i="1" s="1"/>
  <c r="E61" i="1" s="1"/>
  <c r="G54" i="1"/>
  <c r="Z53" i="1"/>
  <c r="H70" i="1" s="1"/>
  <c r="Y53" i="1"/>
  <c r="G70" i="1" s="1"/>
  <c r="Z52" i="1"/>
  <c r="D71" i="1" s="1"/>
  <c r="Y52" i="1"/>
  <c r="C71" i="1" s="1"/>
  <c r="Z51" i="1"/>
  <c r="Y51" i="1"/>
  <c r="G37" i="1" s="1"/>
  <c r="Z50" i="1"/>
  <c r="Y50" i="1"/>
  <c r="Z49" i="1"/>
  <c r="Y49" i="1"/>
  <c r="C72" i="1" s="1"/>
  <c r="Z48" i="1"/>
  <c r="Y48" i="1"/>
  <c r="C6" i="1" s="1"/>
  <c r="Z47" i="1"/>
  <c r="Y47" i="1"/>
  <c r="G8" i="1" s="1"/>
  <c r="G47" i="1"/>
  <c r="Z46" i="1"/>
  <c r="AA46" i="1"/>
  <c r="I77" i="1" s="1"/>
  <c r="Y46" i="1"/>
  <c r="G77" i="1" s="1"/>
  <c r="G46" i="1"/>
  <c r="Z45" i="1"/>
  <c r="Y45" i="1"/>
  <c r="G41" i="1" s="1"/>
  <c r="I45" i="1"/>
  <c r="Z44" i="1"/>
  <c r="H25" i="1" s="1"/>
  <c r="Y44" i="1"/>
  <c r="G25" i="1" s="1"/>
  <c r="Z43" i="1"/>
  <c r="D54" i="1" s="1"/>
  <c r="Y43" i="1"/>
  <c r="C54" i="1" s="1"/>
  <c r="Z42" i="1"/>
  <c r="D43" i="1" s="1"/>
  <c r="Y42" i="1"/>
  <c r="C43" i="1" s="1"/>
  <c r="G42" i="1"/>
  <c r="AA41" i="1"/>
  <c r="E13" i="1" s="1"/>
  <c r="Z41" i="1"/>
  <c r="D13" i="1" s="1"/>
  <c r="Y41" i="1"/>
  <c r="H41" i="1"/>
  <c r="Z40" i="1"/>
  <c r="H44" i="1" s="1"/>
  <c r="Y40" i="1"/>
  <c r="G44" i="1" s="1"/>
  <c r="G40" i="1"/>
  <c r="Z39" i="1"/>
  <c r="Y39" i="1"/>
  <c r="G39" i="1"/>
  <c r="Z38" i="1"/>
  <c r="H5" i="1" s="1"/>
  <c r="Y38" i="1"/>
  <c r="G5" i="1" s="1"/>
  <c r="AA37" i="1"/>
  <c r="E45" i="1" s="1"/>
  <c r="Z37" i="1"/>
  <c r="D45" i="1" s="1"/>
  <c r="Y37" i="1"/>
  <c r="C45" i="1" s="1"/>
  <c r="Z36" i="1"/>
  <c r="D39" i="1" s="1"/>
  <c r="Y36" i="1"/>
  <c r="C39" i="1" s="1"/>
  <c r="Z35" i="1"/>
  <c r="Y35" i="1"/>
  <c r="C73" i="1" s="1"/>
  <c r="Z34" i="1"/>
  <c r="D22" i="1" s="1"/>
  <c r="Y34" i="1"/>
  <c r="AA34" i="1" s="1"/>
  <c r="E22" i="1" s="1"/>
  <c r="Z33" i="1"/>
  <c r="Y33" i="1"/>
  <c r="G26" i="1" s="1"/>
  <c r="Z32" i="1"/>
  <c r="H24" i="1" s="1"/>
  <c r="Y32" i="1"/>
  <c r="Z31" i="1"/>
  <c r="H13" i="1" s="1"/>
  <c r="AA31" i="1"/>
  <c r="I13" i="1" s="1"/>
  <c r="Y31" i="1"/>
  <c r="G13" i="1" s="1"/>
  <c r="Z30" i="1"/>
  <c r="Y30" i="1"/>
  <c r="C5" i="1" s="1"/>
  <c r="I30" i="1"/>
  <c r="Z29" i="1"/>
  <c r="Y29" i="1"/>
  <c r="C38" i="1" s="1"/>
  <c r="I29" i="1"/>
  <c r="H29" i="1"/>
  <c r="E29" i="1"/>
  <c r="Z28" i="1"/>
  <c r="Y28" i="1"/>
  <c r="C41" i="1" s="1"/>
  <c r="Z27" i="1"/>
  <c r="Y27" i="1"/>
  <c r="G22" i="1" s="1"/>
  <c r="G27" i="1"/>
  <c r="Z26" i="1"/>
  <c r="H6" i="1" s="1"/>
  <c r="Y26" i="1"/>
  <c r="Z25" i="1"/>
  <c r="Y25" i="1"/>
  <c r="G56" i="1" s="1"/>
  <c r="Z24" i="1"/>
  <c r="H60" i="1" s="1"/>
  <c r="Y24" i="1"/>
  <c r="G60" i="1" s="1"/>
  <c r="G24" i="1"/>
  <c r="D24" i="1"/>
  <c r="C24" i="1"/>
  <c r="Z23" i="1"/>
  <c r="Y23" i="1"/>
  <c r="G9" i="1" s="1"/>
  <c r="H23" i="1"/>
  <c r="Z22" i="1"/>
  <c r="AA22" i="1" s="1"/>
  <c r="E10" i="1" s="1"/>
  <c r="Y22" i="1"/>
  <c r="C10" i="1" s="1"/>
  <c r="Z21" i="1"/>
  <c r="Y21" i="1"/>
  <c r="G74" i="1" s="1"/>
  <c r="Z20" i="1"/>
  <c r="Y20" i="1"/>
  <c r="C21" i="1" s="1"/>
  <c r="Z19" i="1"/>
  <c r="H55" i="1" s="1"/>
  <c r="Y19" i="1"/>
  <c r="G55" i="1" s="1"/>
  <c r="Z18" i="1"/>
  <c r="Y18" i="1"/>
  <c r="C37" i="1" s="1"/>
  <c r="Z16" i="1"/>
  <c r="D40" i="1" s="1"/>
  <c r="Y16" i="1"/>
  <c r="Z15" i="1"/>
  <c r="D44" i="1" s="1"/>
  <c r="Y15" i="1"/>
  <c r="Z14" i="1"/>
  <c r="H10" i="1" s="1"/>
  <c r="AA14" i="1"/>
  <c r="I10" i="1" s="1"/>
  <c r="Y14" i="1"/>
  <c r="Z13" i="1"/>
  <c r="D60" i="1" s="1"/>
  <c r="Y13" i="1"/>
  <c r="C60" i="1" s="1"/>
  <c r="E14" i="1"/>
  <c r="C14" i="1"/>
  <c r="Z12" i="1"/>
  <c r="H53" i="1" s="1"/>
  <c r="Y12" i="1"/>
  <c r="G53" i="1" s="1"/>
  <c r="C13" i="1"/>
  <c r="Z11" i="1"/>
  <c r="D27" i="1" s="1"/>
  <c r="Y11" i="1"/>
  <c r="C27" i="1" s="1"/>
  <c r="I12" i="1"/>
  <c r="G12" i="1"/>
  <c r="E12" i="1"/>
  <c r="Z17" i="1"/>
  <c r="Y17" i="1"/>
  <c r="G73" i="1" s="1"/>
  <c r="I11" i="1"/>
  <c r="H11" i="1"/>
  <c r="G11" i="1"/>
  <c r="D11" i="1"/>
  <c r="C11" i="1"/>
  <c r="AA10" i="1"/>
  <c r="E78" i="1" s="1"/>
  <c r="Z10" i="1"/>
  <c r="D78" i="1" s="1"/>
  <c r="Y10" i="1"/>
  <c r="C78" i="1" s="1"/>
  <c r="G10" i="1"/>
  <c r="Z9" i="1"/>
  <c r="H38" i="1" s="1"/>
  <c r="Y9" i="1"/>
  <c r="C9" i="1"/>
  <c r="Z8" i="1"/>
  <c r="D74" i="1" s="1"/>
  <c r="Y8" i="1"/>
  <c r="Z7" i="1"/>
  <c r="D28" i="1" s="1"/>
  <c r="Y7" i="1"/>
  <c r="AA7" i="1" s="1"/>
  <c r="E28" i="1" s="1"/>
  <c r="C7" i="1"/>
  <c r="Z6" i="1"/>
  <c r="H21" i="1" s="1"/>
  <c r="Y6" i="1"/>
  <c r="G21" i="1" s="1"/>
  <c r="AA5" i="1"/>
  <c r="E30" i="1" s="1"/>
  <c r="Z5" i="1"/>
  <c r="D30" i="1" s="1"/>
  <c r="Y5" i="1"/>
  <c r="C30" i="1" s="1"/>
  <c r="D5" i="1"/>
  <c r="AC108" i="1"/>
  <c r="AB108" i="1"/>
  <c r="Z4" i="1"/>
  <c r="Y4" i="1"/>
  <c r="C76" i="1" s="1"/>
  <c r="P44" i="2" l="1"/>
  <c r="P48" i="2"/>
  <c r="E11" i="2"/>
  <c r="F11" i="2" s="1"/>
  <c r="O11" i="2" s="1"/>
  <c r="P12" i="2"/>
  <c r="P34" i="2"/>
  <c r="Q64" i="2"/>
  <c r="R69" i="2"/>
  <c r="N37" i="2"/>
  <c r="E72" i="2"/>
  <c r="F72" i="2" s="1"/>
  <c r="P75" i="2"/>
  <c r="P82" i="2"/>
  <c r="N85" i="2"/>
  <c r="R100" i="2"/>
  <c r="E102" i="2"/>
  <c r="F102" i="2" s="1"/>
  <c r="O102" i="2" s="1"/>
  <c r="O40" i="2"/>
  <c r="E16" i="2"/>
  <c r="F16" i="2" s="1"/>
  <c r="P16" i="2" s="1"/>
  <c r="N25" i="2"/>
  <c r="L26" i="2"/>
  <c r="M31" i="2"/>
  <c r="M50" i="2"/>
  <c r="R83" i="2"/>
  <c r="Q91" i="2"/>
  <c r="R14" i="2"/>
  <c r="N55" i="2"/>
  <c r="M5" i="2"/>
  <c r="M34" i="2"/>
  <c r="P50" i="2"/>
  <c r="R51" i="2"/>
  <c r="N56" i="2"/>
  <c r="M58" i="2"/>
  <c r="N77" i="2"/>
  <c r="P27" i="2"/>
  <c r="Q28" i="2"/>
  <c r="R93" i="2"/>
  <c r="M74" i="2"/>
  <c r="M99" i="2"/>
  <c r="N18" i="2"/>
  <c r="P53" i="2"/>
  <c r="M82" i="2"/>
  <c r="O80" i="2"/>
  <c r="P59" i="2"/>
  <c r="Q59" i="2"/>
  <c r="R13" i="2"/>
  <c r="O38" i="2"/>
  <c r="N52" i="2"/>
  <c r="Q78" i="2"/>
  <c r="M10" i="2"/>
  <c r="R35" i="2"/>
  <c r="R36" i="2"/>
  <c r="R53" i="2"/>
  <c r="M61" i="2"/>
  <c r="Q62" i="2"/>
  <c r="R64" i="2"/>
  <c r="Q29" i="2"/>
  <c r="Q18" i="2"/>
  <c r="N27" i="2"/>
  <c r="E61" i="2"/>
  <c r="F61" i="2" s="1"/>
  <c r="P61" i="2" s="1"/>
  <c r="M73" i="2"/>
  <c r="Q84" i="2"/>
  <c r="P93" i="2"/>
  <c r="R12" i="2"/>
  <c r="Q14" i="2"/>
  <c r="P14" i="2"/>
  <c r="Q20" i="2"/>
  <c r="R21" i="2"/>
  <c r="O31" i="2"/>
  <c r="R33" i="2"/>
  <c r="Q50" i="2"/>
  <c r="M53" i="2"/>
  <c r="Q60" i="2"/>
  <c r="R95" i="2"/>
  <c r="Q95" i="2" s="1"/>
  <c r="P100" i="2"/>
  <c r="P18" i="2"/>
  <c r="O4" i="2"/>
  <c r="T10" i="2"/>
  <c r="R16" i="2"/>
  <c r="R26" i="2"/>
  <c r="R27" i="2"/>
  <c r="Q36" i="2"/>
  <c r="R44" i="2"/>
  <c r="P51" i="2"/>
  <c r="N63" i="2"/>
  <c r="P64" i="2"/>
  <c r="Q76" i="2"/>
  <c r="L92" i="2"/>
  <c r="L96" i="2"/>
  <c r="Q4" i="2"/>
  <c r="Q27" i="2"/>
  <c r="P32" i="2"/>
  <c r="M63" i="2"/>
  <c r="E92" i="2"/>
  <c r="F92" i="2" s="1"/>
  <c r="P92" i="2" s="1"/>
  <c r="Q94" i="2"/>
  <c r="E95" i="2"/>
  <c r="F95" i="2" s="1"/>
  <c r="P95" i="2" s="1"/>
  <c r="M20" i="2"/>
  <c r="N35" i="2"/>
  <c r="Q38" i="2"/>
  <c r="Q71" i="2"/>
  <c r="Q86" i="2"/>
  <c r="E96" i="2"/>
  <c r="F96" i="2" s="1"/>
  <c r="O15" i="2"/>
  <c r="N15" i="2"/>
  <c r="M15" i="2"/>
  <c r="R15" i="2"/>
  <c r="P15" i="2"/>
  <c r="Q17" i="2"/>
  <c r="Q25" i="2"/>
  <c r="R5" i="2"/>
  <c r="P5" i="2"/>
  <c r="O5" i="2"/>
  <c r="N5" i="2"/>
  <c r="L7" i="2"/>
  <c r="R7" i="2"/>
  <c r="P7" i="2"/>
  <c r="E7" i="2"/>
  <c r="F7" i="2" s="1"/>
  <c r="N7" i="2" s="1"/>
  <c r="N54" i="2"/>
  <c r="M54" i="2"/>
  <c r="R8" i="2"/>
  <c r="P8" i="2"/>
  <c r="N8" i="2"/>
  <c r="M8" i="2"/>
  <c r="R10" i="2"/>
  <c r="P10" i="2"/>
  <c r="O10" i="2"/>
  <c r="N10" i="2"/>
  <c r="O17" i="2"/>
  <c r="N3" i="2"/>
  <c r="M3" i="2"/>
  <c r="Q26" i="2"/>
  <c r="Q15" i="2"/>
  <c r="O13" i="2"/>
  <c r="P3" i="2"/>
  <c r="R3" i="2"/>
  <c r="O21" i="2"/>
  <c r="M21" i="2"/>
  <c r="Q7" i="2"/>
  <c r="Q16" i="2"/>
  <c r="Q5" i="2"/>
  <c r="O6" i="2"/>
  <c r="N6" i="2"/>
  <c r="Q8" i="2"/>
  <c r="N23" i="2"/>
  <c r="M23" i="2"/>
  <c r="O66" i="2"/>
  <c r="M66" i="2"/>
  <c r="Q6" i="2"/>
  <c r="M4" i="2"/>
  <c r="M9" i="2"/>
  <c r="Q13" i="2"/>
  <c r="N4" i="2"/>
  <c r="N9" i="2"/>
  <c r="Q10" i="2"/>
  <c r="L11" i="2"/>
  <c r="O12" i="2"/>
  <c r="M14" i="2"/>
  <c r="M18" i="2"/>
  <c r="P19" i="2"/>
  <c r="R19" i="2"/>
  <c r="R25" i="2"/>
  <c r="O28" i="2"/>
  <c r="Q32" i="2"/>
  <c r="L33" i="2"/>
  <c r="P35" i="2"/>
  <c r="Q39" i="2"/>
  <c r="M40" i="2"/>
  <c r="R43" i="2"/>
  <c r="R50" i="2"/>
  <c r="Q65" i="2"/>
  <c r="O69" i="2"/>
  <c r="N69" i="2"/>
  <c r="P69" i="2"/>
  <c r="M69" i="2"/>
  <c r="O97" i="2"/>
  <c r="R24" i="2"/>
  <c r="P4" i="2"/>
  <c r="R4" i="2"/>
  <c r="P9" i="2"/>
  <c r="R9" i="2"/>
  <c r="N11" i="2"/>
  <c r="Q12" i="2"/>
  <c r="O14" i="2"/>
  <c r="O18" i="2"/>
  <c r="O20" i="2"/>
  <c r="R22" i="2"/>
  <c r="R23" i="2"/>
  <c r="R29" i="2"/>
  <c r="P29" i="2"/>
  <c r="M29" i="2"/>
  <c r="R31" i="2"/>
  <c r="Q35" i="2"/>
  <c r="O36" i="2"/>
  <c r="M36" i="2"/>
  <c r="R45" i="2"/>
  <c r="O58" i="2"/>
  <c r="N58" i="2"/>
  <c r="N59" i="2"/>
  <c r="N66" i="2"/>
  <c r="P25" i="2"/>
  <c r="R74" i="2"/>
  <c r="O3" i="2"/>
  <c r="P6" i="2"/>
  <c r="R6" i="2"/>
  <c r="O8" i="2"/>
  <c r="P11" i="2"/>
  <c r="R11" i="2"/>
  <c r="N13" i="2"/>
  <c r="N17" i="2"/>
  <c r="P21" i="2"/>
  <c r="O22" i="2"/>
  <c r="O27" i="2"/>
  <c r="M27" i="2"/>
  <c r="E33" i="2"/>
  <c r="F33" i="2" s="1"/>
  <c r="O33" i="2" s="1"/>
  <c r="Q34" i="2"/>
  <c r="Q37" i="2"/>
  <c r="N38" i="2"/>
  <c r="M38" i="2"/>
  <c r="R38" i="2"/>
  <c r="P38" i="2"/>
  <c r="O39" i="2"/>
  <c r="Q48" i="2"/>
  <c r="N51" i="2"/>
  <c r="M51" i="2"/>
  <c r="Q56" i="2"/>
  <c r="N101" i="2"/>
  <c r="M101" i="2"/>
  <c r="Q30" i="2"/>
  <c r="R30" i="2"/>
  <c r="P30" i="2"/>
  <c r="N30" i="2"/>
  <c r="R32" i="2"/>
  <c r="R47" i="2"/>
  <c r="P47" i="2"/>
  <c r="O47" i="2"/>
  <c r="Q11" i="2"/>
  <c r="M19" i="2"/>
  <c r="R20" i="2"/>
  <c r="P20" i="2"/>
  <c r="N20" i="2"/>
  <c r="P22" i="2"/>
  <c r="P23" i="2"/>
  <c r="M30" i="2"/>
  <c r="O34" i="2"/>
  <c r="R34" i="2"/>
  <c r="P43" i="2"/>
  <c r="Q53" i="2"/>
  <c r="P54" i="2"/>
  <c r="Q55" i="2"/>
  <c r="R59" i="2"/>
  <c r="R61" i="2"/>
  <c r="R70" i="2"/>
  <c r="P70" i="2"/>
  <c r="R99" i="2"/>
  <c r="Q19" i="2"/>
  <c r="N31" i="2"/>
  <c r="O32" i="2"/>
  <c r="Q9" i="2"/>
  <c r="M28" i="2"/>
  <c r="R28" i="2"/>
  <c r="P28" i="2"/>
  <c r="Q3" i="2"/>
  <c r="M12" i="2"/>
  <c r="P13" i="2"/>
  <c r="P17" i="2"/>
  <c r="R17" i="2"/>
  <c r="N19" i="2"/>
  <c r="O25" i="2"/>
  <c r="M25" i="2"/>
  <c r="O26" i="2"/>
  <c r="N29" i="2"/>
  <c r="O30" i="2"/>
  <c r="P31" i="2"/>
  <c r="M35" i="2"/>
  <c r="N36" i="2"/>
  <c r="Q44" i="2"/>
  <c r="R49" i="2"/>
  <c r="E49" i="2"/>
  <c r="F49" i="2" s="1"/>
  <c r="P49" i="2" s="1"/>
  <c r="N57" i="2"/>
  <c r="O59" i="2"/>
  <c r="O64" i="2"/>
  <c r="N64" i="2"/>
  <c r="Q67" i="2"/>
  <c r="O67" i="2"/>
  <c r="O43" i="2"/>
  <c r="N43" i="2"/>
  <c r="N12" i="2"/>
  <c r="O19" i="2"/>
  <c r="N21" i="2"/>
  <c r="Q22" i="2"/>
  <c r="Q23" i="2"/>
  <c r="E24" i="2"/>
  <c r="F24" i="2" s="1"/>
  <c r="P24" i="2" s="1"/>
  <c r="L24" i="2"/>
  <c r="M24" i="2" s="1"/>
  <c r="N28" i="2"/>
  <c r="O29" i="2"/>
  <c r="P36" i="2"/>
  <c r="R37" i="2"/>
  <c r="P37" i="2"/>
  <c r="O37" i="2"/>
  <c r="M37" i="2"/>
  <c r="R41" i="2"/>
  <c r="E41" i="2"/>
  <c r="F41" i="2" s="1"/>
  <c r="O41" i="2" s="1"/>
  <c r="L41" i="2"/>
  <c r="O42" i="2"/>
  <c r="O46" i="2"/>
  <c r="R54" i="2"/>
  <c r="T56" i="2"/>
  <c r="P56" i="2"/>
  <c r="R56" i="2"/>
  <c r="O56" i="2"/>
  <c r="M56" i="2"/>
  <c r="Q21" i="2"/>
  <c r="O23" i="2"/>
  <c r="Q31" i="2"/>
  <c r="O35" i="2"/>
  <c r="N40" i="2"/>
  <c r="N42" i="2"/>
  <c r="Q43" i="2"/>
  <c r="N46" i="2"/>
  <c r="Q47" i="2"/>
  <c r="O51" i="2"/>
  <c r="O54" i="2"/>
  <c r="O57" i="2"/>
  <c r="M57" i="2"/>
  <c r="R57" i="2"/>
  <c r="P57" i="2"/>
  <c r="O65" i="2"/>
  <c r="N65" i="2"/>
  <c r="M65" i="2"/>
  <c r="R65" i="2"/>
  <c r="P65" i="2"/>
  <c r="R92" i="2"/>
  <c r="N94" i="2"/>
  <c r="M94" i="2"/>
  <c r="O96" i="2"/>
  <c r="N96" i="2"/>
  <c r="N22" i="2"/>
  <c r="N32" i="2"/>
  <c r="N34" i="2"/>
  <c r="M39" i="2"/>
  <c r="P40" i="2"/>
  <c r="R40" i="2"/>
  <c r="P42" i="2"/>
  <c r="R42" i="2"/>
  <c r="N44" i="2"/>
  <c r="P46" i="2"/>
  <c r="R46" i="2"/>
  <c r="N48" i="2"/>
  <c r="N50" i="2"/>
  <c r="Q51" i="2"/>
  <c r="N53" i="2"/>
  <c r="Q54" i="2"/>
  <c r="M64" i="2"/>
  <c r="M67" i="2"/>
  <c r="R67" i="2"/>
  <c r="P67" i="2"/>
  <c r="N67" i="2"/>
  <c r="O87" i="2"/>
  <c r="N87" i="2"/>
  <c r="Q101" i="2"/>
  <c r="N39" i="2"/>
  <c r="Q40" i="2"/>
  <c r="Q42" i="2"/>
  <c r="O44" i="2"/>
  <c r="Q46" i="2"/>
  <c r="O48" i="2"/>
  <c r="O50" i="2"/>
  <c r="M52" i="2"/>
  <c r="O53" i="2"/>
  <c r="M55" i="2"/>
  <c r="O60" i="2"/>
  <c r="N60" i="2"/>
  <c r="M60" i="2"/>
  <c r="R60" i="2"/>
  <c r="P60" i="2"/>
  <c r="N61" i="2"/>
  <c r="P62" i="2"/>
  <c r="Q63" i="2"/>
  <c r="R73" i="2"/>
  <c r="O91" i="2"/>
  <c r="N91" i="2"/>
  <c r="M91" i="2"/>
  <c r="R91" i="2"/>
  <c r="P91" i="2"/>
  <c r="R98" i="2"/>
  <c r="R103" i="2"/>
  <c r="M72" i="2"/>
  <c r="N76" i="2"/>
  <c r="M76" i="2"/>
  <c r="O78" i="2"/>
  <c r="N78" i="2"/>
  <c r="M78" i="2"/>
  <c r="R78" i="2"/>
  <c r="P78" i="2"/>
  <c r="R82" i="2"/>
  <c r="P39" i="2"/>
  <c r="R39" i="2"/>
  <c r="N47" i="2"/>
  <c r="O52" i="2"/>
  <c r="O55" i="2"/>
  <c r="Q57" i="2"/>
  <c r="M59" i="2"/>
  <c r="R68" i="2"/>
  <c r="N71" i="2"/>
  <c r="P52" i="2"/>
  <c r="R52" i="2"/>
  <c r="P55" i="2"/>
  <c r="R55" i="2"/>
  <c r="O72" i="2"/>
  <c r="R81" i="2"/>
  <c r="Q52" i="2"/>
  <c r="N62" i="2"/>
  <c r="M62" i="2"/>
  <c r="O62" i="2"/>
  <c r="R62" i="2"/>
  <c r="O79" i="2"/>
  <c r="N79" i="2"/>
  <c r="M79" i="2"/>
  <c r="N84" i="2"/>
  <c r="M84" i="2"/>
  <c r="O86" i="2"/>
  <c r="N86" i="2"/>
  <c r="M86" i="2"/>
  <c r="R86" i="2"/>
  <c r="P86" i="2"/>
  <c r="L61" i="2"/>
  <c r="Q68" i="2"/>
  <c r="O70" i="2"/>
  <c r="N72" i="2"/>
  <c r="Q73" i="2"/>
  <c r="O75" i="2"/>
  <c r="M77" i="2"/>
  <c r="N80" i="2"/>
  <c r="Q81" i="2"/>
  <c r="O83" i="2"/>
  <c r="M85" i="2"/>
  <c r="N88" i="2"/>
  <c r="M90" i="2"/>
  <c r="O93" i="2"/>
  <c r="O95" i="2"/>
  <c r="N97" i="2"/>
  <c r="Q98" i="2"/>
  <c r="O100" i="2"/>
  <c r="Q103" i="2"/>
  <c r="Q70" i="2"/>
  <c r="P72" i="2"/>
  <c r="R72" i="2"/>
  <c r="N74" i="2"/>
  <c r="Q75" i="2"/>
  <c r="O77" i="2"/>
  <c r="P80" i="2"/>
  <c r="R80" i="2"/>
  <c r="N82" i="2"/>
  <c r="Q83" i="2"/>
  <c r="O85" i="2"/>
  <c r="M87" i="2"/>
  <c r="P88" i="2"/>
  <c r="R88" i="2"/>
  <c r="L89" i="2"/>
  <c r="O90" i="2"/>
  <c r="N92" i="2"/>
  <c r="Q93" i="2"/>
  <c r="P97" i="2"/>
  <c r="R97" i="2"/>
  <c r="N99" i="2"/>
  <c r="Q100" i="2"/>
  <c r="P102" i="2"/>
  <c r="R102" i="2"/>
  <c r="Q72" i="2"/>
  <c r="O74" i="2"/>
  <c r="P77" i="2"/>
  <c r="R77" i="2"/>
  <c r="Q80" i="2"/>
  <c r="O82" i="2"/>
  <c r="P85" i="2"/>
  <c r="R85" i="2"/>
  <c r="Q88" i="2"/>
  <c r="P90" i="2"/>
  <c r="R90" i="2"/>
  <c r="O92" i="2"/>
  <c r="Q97" i="2"/>
  <c r="O99" i="2"/>
  <c r="Q77" i="2"/>
  <c r="Q85" i="2"/>
  <c r="Q90" i="2"/>
  <c r="M103" i="2"/>
  <c r="P58" i="2"/>
  <c r="R58" i="2"/>
  <c r="Q61" i="2"/>
  <c r="O63" i="2"/>
  <c r="P66" i="2"/>
  <c r="R66" i="2"/>
  <c r="N68" i="2"/>
  <c r="Q69" i="2"/>
  <c r="O71" i="2"/>
  <c r="N73" i="2"/>
  <c r="Q74" i="2"/>
  <c r="O76" i="2"/>
  <c r="P79" i="2"/>
  <c r="R79" i="2"/>
  <c r="N81" i="2"/>
  <c r="Q82" i="2"/>
  <c r="O84" i="2"/>
  <c r="P87" i="2"/>
  <c r="R87" i="2"/>
  <c r="E89" i="2"/>
  <c r="F89" i="2" s="1"/>
  <c r="O89" i="2"/>
  <c r="Q92" i="2"/>
  <c r="O94" i="2"/>
  <c r="P96" i="2"/>
  <c r="R96" i="2"/>
  <c r="N98" i="2"/>
  <c r="Q99" i="2"/>
  <c r="O101" i="2"/>
  <c r="N103" i="2"/>
  <c r="Q58" i="2"/>
  <c r="T58" i="2"/>
  <c r="P63" i="2"/>
  <c r="R63" i="2"/>
  <c r="Q66" i="2"/>
  <c r="O68" i="2"/>
  <c r="M70" i="2"/>
  <c r="P71" i="2"/>
  <c r="R71" i="2"/>
  <c r="L72" i="2"/>
  <c r="O73" i="2"/>
  <c r="M75" i="2"/>
  <c r="P76" i="2"/>
  <c r="R76" i="2"/>
  <c r="Q79" i="2"/>
  <c r="O81" i="2"/>
  <c r="M83" i="2"/>
  <c r="P84" i="2"/>
  <c r="R84" i="2"/>
  <c r="Q87" i="2"/>
  <c r="R89" i="2"/>
  <c r="M93" i="2"/>
  <c r="P94" i="2"/>
  <c r="R94" i="2"/>
  <c r="Q96" i="2"/>
  <c r="O98" i="2"/>
  <c r="M100" i="2"/>
  <c r="P101" i="2"/>
  <c r="R101" i="2"/>
  <c r="O103" i="2"/>
  <c r="P68" i="2"/>
  <c r="N70" i="2"/>
  <c r="P73" i="2"/>
  <c r="N75" i="2"/>
  <c r="M80" i="2"/>
  <c r="P81" i="2"/>
  <c r="N83" i="2"/>
  <c r="M88" i="2"/>
  <c r="N93" i="2"/>
  <c r="M97" i="2"/>
  <c r="P98" i="2"/>
  <c r="N100" i="2"/>
  <c r="P103" i="2"/>
  <c r="AA48" i="1"/>
  <c r="E6" i="1" s="1"/>
  <c r="AA32" i="1"/>
  <c r="I24" i="1" s="1"/>
  <c r="AA68" i="1"/>
  <c r="I71" i="1" s="1"/>
  <c r="AA93" i="1"/>
  <c r="I27" i="1" s="1"/>
  <c r="AA20" i="1"/>
  <c r="E21" i="1" s="1"/>
  <c r="D21" i="1"/>
  <c r="AA39" i="1"/>
  <c r="I23" i="1" s="1"/>
  <c r="AA9" i="1"/>
  <c r="I38" i="1" s="1"/>
  <c r="AA28" i="1"/>
  <c r="E41" i="1" s="1"/>
  <c r="AA33" i="1"/>
  <c r="I26" i="1" s="1"/>
  <c r="AA70" i="1"/>
  <c r="E9" i="1" s="1"/>
  <c r="AA100" i="1"/>
  <c r="I40" i="1" s="1"/>
  <c r="AA26" i="1"/>
  <c r="I6" i="1" s="1"/>
  <c r="AA8" i="1"/>
  <c r="E74" i="1" s="1"/>
  <c r="D41" i="1"/>
  <c r="AA94" i="1"/>
  <c r="E42" i="1" s="1"/>
  <c r="G6" i="1"/>
  <c r="D10" i="1"/>
  <c r="H26" i="1"/>
  <c r="AA98" i="1"/>
  <c r="I43" i="1" s="1"/>
  <c r="AA76" i="1"/>
  <c r="I69" i="1" s="1"/>
  <c r="P114" i="1"/>
  <c r="AA17" i="1"/>
  <c r="I73" i="1" s="1"/>
  <c r="AA45" i="1"/>
  <c r="I41" i="1" s="1"/>
  <c r="AA49" i="1"/>
  <c r="E72" i="1" s="1"/>
  <c r="G72" i="1"/>
  <c r="AA77" i="1"/>
  <c r="I75" i="1" s="1"/>
  <c r="P115" i="1"/>
  <c r="P116" i="1"/>
  <c r="P117" i="1"/>
  <c r="D6" i="1"/>
  <c r="AA30" i="1"/>
  <c r="E5" i="1" s="1"/>
  <c r="C42" i="1"/>
  <c r="AA51" i="1"/>
  <c r="I37" i="1" s="1"/>
  <c r="C61" i="1"/>
  <c r="AA56" i="1"/>
  <c r="E57" i="1" s="1"/>
  <c r="AA58" i="1"/>
  <c r="E53" i="1" s="1"/>
  <c r="AA64" i="1"/>
  <c r="E69" i="1" s="1"/>
  <c r="AA102" i="1"/>
  <c r="E75" i="1" s="1"/>
  <c r="AA85" i="1"/>
  <c r="E24" i="1" s="1"/>
  <c r="AA15" i="1"/>
  <c r="E44" i="1" s="1"/>
  <c r="AA38" i="1"/>
  <c r="I5" i="1" s="1"/>
  <c r="H73" i="1"/>
  <c r="AA57" i="1"/>
  <c r="E25" i="1" s="1"/>
  <c r="AA16" i="1"/>
  <c r="E40" i="1" s="1"/>
  <c r="AA90" i="1"/>
  <c r="E7" i="1" s="1"/>
  <c r="AA97" i="1"/>
  <c r="E70" i="1" s="1"/>
  <c r="AA24" i="1"/>
  <c r="I60" i="1" s="1"/>
  <c r="AA27" i="1"/>
  <c r="I22" i="1" s="1"/>
  <c r="H22" i="1"/>
  <c r="H32" i="1" s="1"/>
  <c r="AA21" i="1"/>
  <c r="I74" i="1" s="1"/>
  <c r="H74" i="1"/>
  <c r="H80" i="1" s="1"/>
  <c r="D37" i="1"/>
  <c r="AA18" i="1"/>
  <c r="E37" i="1" s="1"/>
  <c r="AA66" i="1"/>
  <c r="E23" i="1" s="1"/>
  <c r="D23" i="1"/>
  <c r="AA89" i="1"/>
  <c r="I58" i="1" s="1"/>
  <c r="AA96" i="1"/>
  <c r="I39" i="1" s="1"/>
  <c r="AA103" i="1"/>
  <c r="E58" i="1" s="1"/>
  <c r="D58" i="1"/>
  <c r="AA69" i="1"/>
  <c r="E56" i="1" s="1"/>
  <c r="D56" i="1"/>
  <c r="AA73" i="1"/>
  <c r="E59" i="1" s="1"/>
  <c r="D59" i="1"/>
  <c r="D26" i="1"/>
  <c r="AA91" i="1"/>
  <c r="E26" i="1" s="1"/>
  <c r="Z108" i="1"/>
  <c r="AA65" i="1"/>
  <c r="I28" i="1" s="1"/>
  <c r="AA80" i="1"/>
  <c r="I54" i="1" s="1"/>
  <c r="H8" i="1"/>
  <c r="AA47" i="1"/>
  <c r="I8" i="1" s="1"/>
  <c r="H59" i="1"/>
  <c r="AA87" i="1"/>
  <c r="I59" i="1" s="1"/>
  <c r="AA29" i="1"/>
  <c r="E38" i="1" s="1"/>
  <c r="D38" i="1"/>
  <c r="D77" i="1"/>
  <c r="AA71" i="1"/>
  <c r="E77" i="1" s="1"/>
  <c r="AA88" i="1"/>
  <c r="I7" i="1" s="1"/>
  <c r="H7" i="1"/>
  <c r="H57" i="1"/>
  <c r="AA78" i="1"/>
  <c r="I57" i="1" s="1"/>
  <c r="AA23" i="1"/>
  <c r="I9" i="1" s="1"/>
  <c r="H9" i="1"/>
  <c r="AA25" i="1"/>
  <c r="I56" i="1" s="1"/>
  <c r="H56" i="1"/>
  <c r="D73" i="1"/>
  <c r="AA35" i="1"/>
  <c r="E73" i="1" s="1"/>
  <c r="AA62" i="1"/>
  <c r="E55" i="1" s="1"/>
  <c r="D8" i="1"/>
  <c r="AA99" i="1"/>
  <c r="E8" i="1" s="1"/>
  <c r="H42" i="1"/>
  <c r="AA50" i="1"/>
  <c r="I42" i="1" s="1"/>
  <c r="C22" i="1"/>
  <c r="C28" i="1"/>
  <c r="AA52" i="1"/>
  <c r="E71" i="1" s="1"/>
  <c r="G71" i="1"/>
  <c r="G75" i="1"/>
  <c r="AA11" i="1"/>
  <c r="E27" i="1" s="1"/>
  <c r="H37" i="1"/>
  <c r="C40" i="1"/>
  <c r="H43" i="1"/>
  <c r="C44" i="1"/>
  <c r="D72" i="1"/>
  <c r="D76" i="1"/>
  <c r="Y108" i="1"/>
  <c r="C74" i="1"/>
  <c r="AA4" i="1"/>
  <c r="AA6" i="1"/>
  <c r="I21" i="1" s="1"/>
  <c r="AA19" i="1"/>
  <c r="I55" i="1" s="1"/>
  <c r="AA36" i="1"/>
  <c r="E39" i="1" s="1"/>
  <c r="AA40" i="1"/>
  <c r="I44" i="1" s="1"/>
  <c r="AA42" i="1"/>
  <c r="E43" i="1" s="1"/>
  <c r="AA44" i="1"/>
  <c r="I25" i="1" s="1"/>
  <c r="AA53" i="1"/>
  <c r="I70" i="1" s="1"/>
  <c r="G38" i="1"/>
  <c r="AA12" i="1"/>
  <c r="I53" i="1" s="1"/>
  <c r="AA13" i="1"/>
  <c r="E60" i="1" s="1"/>
  <c r="G23" i="1"/>
  <c r="AA43" i="1"/>
  <c r="E54" i="1" s="1"/>
  <c r="P41" i="2" l="1"/>
  <c r="O7" i="2"/>
  <c r="O24" i="2"/>
  <c r="P89" i="2"/>
  <c r="Q33" i="2"/>
  <c r="O61" i="2"/>
  <c r="N89" i="2"/>
  <c r="O49" i="2"/>
  <c r="Q102" i="2"/>
  <c r="N102" i="2"/>
  <c r="Q89" i="2"/>
  <c r="Q49" i="2"/>
  <c r="Q41" i="2"/>
  <c r="P33" i="2"/>
  <c r="Q24" i="2"/>
  <c r="E80" i="1"/>
  <c r="E81" i="1" s="1"/>
  <c r="Q114" i="1"/>
  <c r="H16" i="1"/>
  <c r="E16" i="1"/>
  <c r="E17" i="1" s="1"/>
  <c r="I48" i="1"/>
  <c r="I49" i="1" s="1"/>
  <c r="E32" i="1"/>
  <c r="E33" i="1" s="1"/>
  <c r="Q115" i="1"/>
  <c r="I80" i="1"/>
  <c r="I81" i="1" s="1"/>
  <c r="D16" i="1"/>
  <c r="Q116" i="1"/>
  <c r="Q117" i="1"/>
  <c r="I16" i="1"/>
  <c r="I17" i="1" s="1"/>
  <c r="D32" i="1"/>
  <c r="E64" i="1"/>
  <c r="E65" i="1" s="1"/>
  <c r="D64" i="1"/>
  <c r="H64" i="1"/>
  <c r="I32" i="1"/>
  <c r="I33" i="1" s="1"/>
  <c r="D80" i="1"/>
  <c r="D48" i="1"/>
  <c r="I64" i="1"/>
  <c r="I65" i="1" s="1"/>
  <c r="AA108" i="1"/>
  <c r="E76" i="1"/>
  <c r="H48" i="1"/>
  <c r="E48" i="1"/>
  <c r="E49" i="1" s="1"/>
  <c r="R1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S2" authorId="0" shapeId="0" xr:uid="{C527A109-423D-4E2A-8F4B-8C8A006A1805}">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A16" authorId="0" shapeId="0" xr:uid="{F8FBE52B-A866-4DFF-865D-9BA12A9C050F}">
      <text>
        <r>
          <rPr>
            <b/>
            <sz val="9"/>
            <color indexed="81"/>
            <rFont val="Tahoma"/>
            <charset val="1"/>
          </rPr>
          <t>Steve Casper:</t>
        </r>
        <r>
          <rPr>
            <sz val="9"/>
            <color indexed="81"/>
            <rFont val="Tahoma"/>
            <charset val="1"/>
          </rPr>
          <t xml:space="preserve">
Jon joined week 3, so not on scorecards for first 2 weeks
</t>
        </r>
      </text>
    </comment>
    <comment ref="F61" authorId="0" shapeId="0" xr:uid="{C6BBD4FA-FF5B-4DD9-8B26-479873B32C29}">
      <text>
        <r>
          <rPr>
            <b/>
            <sz val="9"/>
            <color indexed="81"/>
            <rFont val="Tahoma"/>
            <charset val="1"/>
          </rPr>
          <t>Steve Casper:</t>
        </r>
        <r>
          <rPr>
            <sz val="9"/>
            <color indexed="81"/>
            <rFont val="Tahoma"/>
            <charset val="1"/>
          </rPr>
          <t xml:space="preserve">
6/15, lowered seed hdcp from 47 to 43
 based on last 2 scores
</t>
        </r>
      </text>
    </comment>
    <comment ref="P61" authorId="0" shapeId="0" xr:uid="{4A39F5A8-424E-430C-8FA1-34ED4BBD14D2}">
      <text>
        <r>
          <rPr>
            <b/>
            <sz val="9"/>
            <color indexed="81"/>
            <rFont val="Tahoma"/>
            <charset val="1"/>
          </rPr>
          <t>Steve Casper:</t>
        </r>
        <r>
          <rPr>
            <sz val="9"/>
            <color indexed="81"/>
            <rFont val="Tahoma"/>
            <charset val="1"/>
          </rPr>
          <t xml:space="preserve">
adj down 1 based on last 2 scores since seeding process
</t>
        </r>
      </text>
    </comment>
  </commentList>
</comments>
</file>

<file path=xl/sharedStrings.xml><?xml version="1.0" encoding="utf-8"?>
<sst xmlns="http://schemas.openxmlformats.org/spreadsheetml/2006/main" count="801" uniqueCount="236">
  <si>
    <t xml:space="preserve">2025 Men's League </t>
  </si>
  <si>
    <t>Players</t>
  </si>
  <si>
    <t>Par</t>
  </si>
  <si>
    <t>F9</t>
  </si>
  <si>
    <t xml:space="preserve">Front 9 </t>
  </si>
  <si>
    <t>Hole 1</t>
  </si>
  <si>
    <t>Hole 2</t>
  </si>
  <si>
    <t>Hole 3</t>
  </si>
  <si>
    <t>Hole 4</t>
  </si>
  <si>
    <t>Hole 5</t>
  </si>
  <si>
    <t>Hole 6</t>
  </si>
  <si>
    <t>Hole 7</t>
  </si>
  <si>
    <t>Hole 8</t>
  </si>
  <si>
    <t>Hole 9</t>
  </si>
  <si>
    <t>Rounded</t>
  </si>
  <si>
    <t>Net</t>
  </si>
  <si>
    <t>Norman's Sharks</t>
  </si>
  <si>
    <t xml:space="preserve">9 Hole </t>
  </si>
  <si>
    <t>Gary's Players</t>
  </si>
  <si>
    <t>Player</t>
  </si>
  <si>
    <t>Team</t>
  </si>
  <si>
    <t>Actual</t>
  </si>
  <si>
    <t>Wk1 HDCP</t>
  </si>
  <si>
    <t>W5 HDCP</t>
  </si>
  <si>
    <t>Wk6 HDCP</t>
  </si>
  <si>
    <t>Team 1</t>
  </si>
  <si>
    <t>Actual Score</t>
  </si>
  <si>
    <t>Handicap</t>
  </si>
  <si>
    <t>Score</t>
  </si>
  <si>
    <t>Team 4</t>
  </si>
  <si>
    <t>Almasi, Andrew</t>
  </si>
  <si>
    <t>Copple, Jim</t>
  </si>
  <si>
    <t>Evans, Clark</t>
  </si>
  <si>
    <t>Almasi, Joe</t>
  </si>
  <si>
    <t>Guppy, Matt</t>
  </si>
  <si>
    <t>Cluskey, Ron</t>
  </si>
  <si>
    <t>Almasi, Matt</t>
  </si>
  <si>
    <t>Sparks, Jason (N)</t>
  </si>
  <si>
    <t>Self, Dallas</t>
  </si>
  <si>
    <t>Almasi, Tom</t>
  </si>
  <si>
    <t>Tuttle, Gene</t>
  </si>
  <si>
    <t>Graves, Nate</t>
  </si>
  <si>
    <t>Anderson, Jeremy (N)</t>
  </si>
  <si>
    <t>Nader, James</t>
  </si>
  <si>
    <t>Centers, Jason</t>
  </si>
  <si>
    <t>Askam, Tim</t>
  </si>
  <si>
    <t>Caulkins, Paul</t>
  </si>
  <si>
    <t>Blum, Tanner</t>
  </si>
  <si>
    <t>Babcock, Nick</t>
  </si>
  <si>
    <t>Phillips, Ralph</t>
  </si>
  <si>
    <t>Kirvin, Zach</t>
  </si>
  <si>
    <t>Buamann, Jon (N)</t>
  </si>
  <si>
    <t>Stillson, Jeremy</t>
  </si>
  <si>
    <t>Reick, Jon</t>
  </si>
  <si>
    <t>Begner, Josh</t>
  </si>
  <si>
    <t>Fletcher, Mat</t>
  </si>
  <si>
    <t>Cosby, Doug</t>
  </si>
  <si>
    <t>Bieneman, Jeremy (N)</t>
  </si>
  <si>
    <t>Walraven, Noah</t>
  </si>
  <si>
    <t>Blum, Kenny</t>
  </si>
  <si>
    <t>Avg Team HDCP</t>
  </si>
  <si>
    <t>Blum, Tucker</t>
  </si>
  <si>
    <t>To Par</t>
  </si>
  <si>
    <t>Bourque, Philip</t>
  </si>
  <si>
    <t>Burwell, Brandon</t>
  </si>
  <si>
    <t>The Golden Bears</t>
  </si>
  <si>
    <t>Watson's Kneeknockers</t>
  </si>
  <si>
    <t>Cafferty, Pat</t>
  </si>
  <si>
    <t>Team 5</t>
  </si>
  <si>
    <t>Team 3</t>
  </si>
  <si>
    <t>Carter, Greg</t>
  </si>
  <si>
    <t>Casper, Steve</t>
  </si>
  <si>
    <t>Dickson, Rob (N)</t>
  </si>
  <si>
    <t>Cochran, Chris (N)</t>
  </si>
  <si>
    <t>McKinty, John</t>
  </si>
  <si>
    <t>Ewalt, Alex</t>
  </si>
  <si>
    <t>Roberson, Damon</t>
  </si>
  <si>
    <t>Coulter, Ken</t>
  </si>
  <si>
    <t>Claerhout, Todd</t>
  </si>
  <si>
    <t>Jackson, Bob</t>
  </si>
  <si>
    <t>Frietsch, Bill</t>
  </si>
  <si>
    <t>Clark, John</t>
  </si>
  <si>
    <t>Steffes, Adam</t>
  </si>
  <si>
    <t>Criswell, Larry</t>
  </si>
  <si>
    <t>Stillson, Ray</t>
  </si>
  <si>
    <t>McCoy, Derek</t>
  </si>
  <si>
    <t>Colgan, Jack</t>
  </si>
  <si>
    <t>Putrich, Josh</t>
  </si>
  <si>
    <t>Jehle, Scott</t>
  </si>
  <si>
    <t>Conklin, Tom</t>
  </si>
  <si>
    <t>Peterson, Andy</t>
  </si>
  <si>
    <t>Hogan's Heroes</t>
  </si>
  <si>
    <t>The Caddyshacks</t>
  </si>
  <si>
    <t>Durst, Justin</t>
  </si>
  <si>
    <t xml:space="preserve">Team 7 </t>
  </si>
  <si>
    <t>Team 10</t>
  </si>
  <si>
    <t>Ehens, Matt</t>
  </si>
  <si>
    <t>Harmon, Aaron</t>
  </si>
  <si>
    <t>Ekstrand, Jared</t>
  </si>
  <si>
    <t>Thompson, Bill (N)</t>
  </si>
  <si>
    <t>Urbanc, Moke</t>
  </si>
  <si>
    <t>Ewalt, Britt</t>
  </si>
  <si>
    <t>Frye, Kevin</t>
  </si>
  <si>
    <t>Stover, Kyle</t>
  </si>
  <si>
    <t>Hamby, Cooper (N)</t>
  </si>
  <si>
    <t>Florey, Jon (N)</t>
  </si>
  <si>
    <t>Thornton, Bryan</t>
  </si>
  <si>
    <t>Franks, Jason</t>
  </si>
  <si>
    <t>Miller, Steven</t>
  </si>
  <si>
    <t>Heinz, Dan</t>
  </si>
  <si>
    <t>Johns, Nate</t>
  </si>
  <si>
    <t>Glenn, Mathew (N)</t>
  </si>
  <si>
    <t>Ruff, Jake</t>
  </si>
  <si>
    <t>Halloway, Chad</t>
  </si>
  <si>
    <t>Weiskopf's Wiseguys</t>
  </si>
  <si>
    <t>Trevino's Highballers</t>
  </si>
  <si>
    <t>Team 6</t>
  </si>
  <si>
    <t>Team 2</t>
  </si>
  <si>
    <t>Harms, Tim</t>
  </si>
  <si>
    <t>Jehle, Nick</t>
  </si>
  <si>
    <t>Hart, Seth</t>
  </si>
  <si>
    <t>Price, Eric</t>
  </si>
  <si>
    <t>Haulk, Jake</t>
  </si>
  <si>
    <t>Ludwig, Jay</t>
  </si>
  <si>
    <t>Monroe, Nate</t>
  </si>
  <si>
    <t>Howard, Chris</t>
  </si>
  <si>
    <t>Prater, Todd</t>
  </si>
  <si>
    <t>Westart, Brad (N)</t>
  </si>
  <si>
    <t>Shreck, Adam</t>
  </si>
  <si>
    <t>Patterson, Jim</t>
  </si>
  <si>
    <t>Schmeig, Joel</t>
  </si>
  <si>
    <t>ClaerHout, Todd</t>
  </si>
  <si>
    <t>Ott, Alex</t>
  </si>
  <si>
    <t>Wiebler, David</t>
  </si>
  <si>
    <t>Mackie, Greg</t>
  </si>
  <si>
    <t>Maier, Tom</t>
  </si>
  <si>
    <t>Arnie's Army</t>
  </si>
  <si>
    <t>Wannabe Masters</t>
  </si>
  <si>
    <t>Team 8</t>
  </si>
  <si>
    <t>Team 9</t>
  </si>
  <si>
    <t>Monroe, Jim</t>
  </si>
  <si>
    <t>Pierson, Brent</t>
  </si>
  <si>
    <t>Thompson, Craig</t>
  </si>
  <si>
    <t>Northrup, Jim</t>
  </si>
  <si>
    <t>HalloWay, Chad</t>
  </si>
  <si>
    <t>Price, Curt</t>
  </si>
  <si>
    <t>Welch, Michael</t>
  </si>
  <si>
    <t>Pierson, Greg</t>
  </si>
  <si>
    <t>Ramsay, Dave</t>
  </si>
  <si>
    <t>Sumner, Branden</t>
  </si>
  <si>
    <t>Renner, Mike</t>
  </si>
  <si>
    <t>Place</t>
  </si>
  <si>
    <t>WK#</t>
  </si>
  <si>
    <t>Points</t>
  </si>
  <si>
    <t>Thursday Dates</t>
  </si>
  <si>
    <t>Team 7</t>
  </si>
  <si>
    <t>Matches by seed - 1 vs 2, 3 vs 4, 5 vs 6, 7 vs 8, 9 vs 10</t>
  </si>
  <si>
    <t xml:space="preserve">Matches by seed - 1 vs 10, 2 vs 9, 3 vs 8, 4 vs 7, 5 vs 6  </t>
  </si>
  <si>
    <t>9 hole scramble @ 5 PM, Banquet Dinner &amp; Awards After</t>
  </si>
  <si>
    <t xml:space="preserve">Actual </t>
  </si>
  <si>
    <t>HDCP</t>
  </si>
  <si>
    <t>NET</t>
  </si>
  <si>
    <t xml:space="preserve">AVG </t>
  </si>
  <si>
    <t>AVG HDCP</t>
  </si>
  <si>
    <t>AVG</t>
  </si>
  <si>
    <t>Nxt Week</t>
  </si>
  <si>
    <t xml:space="preserve">Average </t>
  </si>
  <si>
    <t>Strokes over par</t>
  </si>
  <si>
    <t>Wiebler, Steve (N)</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</si>
  <si>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</si>
  <si>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</si>
  <si>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</si>
  <si>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</si>
  <si>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</si>
  <si>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</si>
  <si>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</si>
  <si>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</si>
  <si>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</si>
  <si>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</si>
  <si>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</si>
  <si>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</si>
  <si>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TBD</t>
  </si>
  <si>
    <t>TOP 10 NET</t>
  </si>
  <si>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</si>
  <si>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</si>
  <si>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</si>
  <si>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</si>
  <si>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</si>
  <si>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</si>
  <si>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</si>
  <si>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</si>
  <si>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</si>
  <si>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</si>
  <si>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</si>
  <si>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</si>
  <si>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</si>
  <si>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</si>
  <si>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1 - HDCP</t>
  </si>
  <si>
    <t>Wk 2 - HDCP</t>
  </si>
  <si>
    <t>Wk 3 - HDCP</t>
  </si>
  <si>
    <t>Wk 4 - HDCP</t>
  </si>
  <si>
    <t>Wk 5 - Hdcp</t>
  </si>
  <si>
    <t>Wk 6 -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</si>
  <si>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</si>
  <si>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</si>
  <si>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</si>
  <si>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</si>
  <si>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</si>
  <si>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</si>
  <si>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</si>
  <si>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</si>
  <si>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</si>
  <si>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</si>
  <si>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 </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</si>
  <si>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</si>
  <si>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</si>
  <si>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</si>
  <si>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</si>
  <si>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</si>
  <si>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</si>
  <si>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</si>
  <si>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indicating the starting handicap score equivalants (WK1 after 4 scores, WK2 after 6 scores) from the previous year will drop out of the HDCP Calculation </t>
  </si>
  <si>
    <t>and the current year HDCP will be based on current year scores.</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</si>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</sst>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3"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4"/>
      <color rgb="FFFF0000"/>
      <name val="Calibri"/>
      <family val="2"/>
    </font>
    <font>
      <b/>
      <i/>
      <sz val="11"/>
      <name val="Calibri"/>
      <family val="2"/>
    </font>
    <font>
      <sz val="12"/>
      <name val="Calibri"/>
      <family val="2"/>
    </font>
    <font>
      <sz val="11"/>
      <color rgb="FF000000"/>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99"/>
        <bgColor rgb="FF000000"/>
      </patternFill>
    </fill>
    <fill>
      <patternFill patternType="solid">
        <fgColor rgb="FF963634"/>
        <bgColor rgb="FF963634"/>
      </patternFill>
    </fill>
    <fill>
      <patternFill patternType="solid">
        <fgColor rgb="FFB8CCE4"/>
        <bgColor rgb="FF000000"/>
      </patternFill>
    </fill>
    <fill>
      <patternFill patternType="solid">
        <fgColor rgb="FFFFFFCC"/>
        <bgColor rgb="FF000000"/>
      </patternFill>
    </fill>
    <fill>
      <patternFill patternType="solid">
        <fgColor rgb="FFFDE9D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8">
    <xf numFmtId="0" fontId="0" fillId="0" borderId="0" xfId="0"/>
    <xf numFmtId="0" fontId="3" fillId="2" borderId="8"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4" fillId="3" borderId="1" xfId="1" applyFont="1" applyFill="1" applyBorder="1" applyAlignment="1">
      <alignment horizontal="center"/>
    </xf>
    <xf numFmtId="0" fontId="4" fillId="3" borderId="2" xfId="1" applyFont="1" applyFill="1" applyBorder="1" applyAlignment="1">
      <alignment horizontal="center"/>
    </xf>
    <xf numFmtId="0" fontId="3" fillId="0" borderId="0" xfId="0" applyFont="1"/>
    <xf numFmtId="0" fontId="7" fillId="0" borderId="0" xfId="1" applyFont="1"/>
    <xf numFmtId="14" fontId="9" fillId="0" borderId="0" xfId="1" applyNumberFormat="1" applyFont="1" applyAlignment="1">
      <alignment horizontal="center"/>
    </xf>
    <xf numFmtId="0" fontId="2" fillId="4" borderId="0" xfId="0" applyFont="1" applyFill="1"/>
    <xf numFmtId="0" fontId="4" fillId="3" borderId="3" xfId="1" applyFont="1" applyFill="1" applyBorder="1" applyAlignment="1">
      <alignment horizontal="center"/>
    </xf>
    <xf numFmtId="0" fontId="4" fillId="3" borderId="0" xfId="1" applyFont="1" applyFill="1" applyAlignment="1">
      <alignment horizontal="center"/>
    </xf>
    <xf numFmtId="0" fontId="3" fillId="4" borderId="0" xfId="0" applyFont="1" applyFill="1" applyAlignment="1">
      <alignment wrapText="1"/>
    </xf>
    <xf numFmtId="0" fontId="4" fillId="5" borderId="4" xfId="1" applyFont="1" applyFill="1" applyBorder="1"/>
    <xf numFmtId="0" fontId="4" fillId="5" borderId="4" xfId="1" applyFont="1" applyFill="1" applyBorder="1" applyAlignment="1">
      <alignment horizontal="center"/>
    </xf>
    <xf numFmtId="0" fontId="4" fillId="4" borderId="4" xfId="1" applyFont="1" applyFill="1" applyBorder="1" applyAlignment="1">
      <alignment horizontal="center"/>
    </xf>
    <xf numFmtId="0" fontId="4" fillId="3" borderId="5" xfId="1" applyFont="1" applyFill="1" applyBorder="1" applyAlignment="1">
      <alignment horizontal="center"/>
    </xf>
    <xf numFmtId="0" fontId="4" fillId="3" borderId="6" xfId="1" applyFont="1" applyFill="1" applyBorder="1" applyAlignment="1">
      <alignment horizontal="center"/>
    </xf>
    <xf numFmtId="0" fontId="3" fillId="4" borderId="0" xfId="0" applyFont="1" applyFill="1"/>
    <xf numFmtId="0" fontId="3" fillId="6" borderId="0" xfId="0" applyFont="1" applyFill="1"/>
    <xf numFmtId="0" fontId="4" fillId="5" borderId="7" xfId="1" applyFont="1" applyFill="1" applyBorder="1"/>
    <xf numFmtId="0" fontId="4" fillId="5" borderId="7" xfId="1" applyFont="1" applyFill="1" applyBorder="1" applyAlignment="1">
      <alignment horizontal="center"/>
    </xf>
    <xf numFmtId="0" fontId="4" fillId="4" borderId="7" xfId="1" applyFont="1" applyFill="1" applyBorder="1" applyAlignment="1">
      <alignment horizontal="center"/>
    </xf>
    <xf numFmtId="0" fontId="10" fillId="0" borderId="8" xfId="0" applyFont="1" applyBorder="1"/>
    <xf numFmtId="1" fontId="2" fillId="7" borderId="8" xfId="0" applyNumberFormat="1" applyFont="1" applyFill="1" applyBorder="1" applyAlignment="1">
      <alignment horizontal="center"/>
    </xf>
    <xf numFmtId="0" fontId="7" fillId="0" borderId="0" xfId="1" applyFont="1" applyAlignment="1">
      <alignment horizontal="center" vertical="center"/>
    </xf>
    <xf numFmtId="1" fontId="2" fillId="0" borderId="0" xfId="0" applyNumberFormat="1" applyFont="1" applyAlignment="1">
      <alignment horizontal="center"/>
    </xf>
    <xf numFmtId="2" fontId="2" fillId="0" borderId="0" xfId="0" applyNumberFormat="1" applyFont="1" applyAlignment="1">
      <alignment horizontal="center"/>
    </xf>
    <xf numFmtId="0" fontId="11" fillId="8" borderId="8" xfId="0" applyFont="1" applyFill="1" applyBorder="1" applyAlignment="1">
      <alignment horizontal="left" indent="1"/>
    </xf>
    <xf numFmtId="1" fontId="2" fillId="8" borderId="8" xfId="0" applyNumberFormat="1" applyFont="1" applyFill="1" applyBorder="1" applyAlignment="1">
      <alignment horizontal="center"/>
    </xf>
    <xf numFmtId="0" fontId="10" fillId="7" borderId="8" xfId="0" applyFont="1" applyFill="1" applyBorder="1"/>
    <xf numFmtId="0" fontId="11" fillId="7" borderId="8" xfId="0" applyFont="1" applyFill="1" applyBorder="1" applyAlignment="1">
      <alignment horizontal="left" indent="1"/>
    </xf>
    <xf numFmtId="1" fontId="2" fillId="9" borderId="0" xfId="0" applyNumberFormat="1" applyFont="1" applyFill="1" applyAlignment="1">
      <alignment horizontal="center"/>
    </xf>
    <xf numFmtId="0" fontId="4" fillId="7" borderId="8" xfId="1" applyFont="1" applyFill="1" applyBorder="1" applyAlignment="1">
      <alignment horizontal="center"/>
    </xf>
    <xf numFmtId="0" fontId="7" fillId="7" borderId="8" xfId="1" applyFont="1" applyFill="1" applyBorder="1" applyAlignment="1">
      <alignment horizontal="center"/>
    </xf>
    <xf numFmtId="164" fontId="7" fillId="7" borderId="8" xfId="1" applyNumberFormat="1" applyFont="1" applyFill="1" applyBorder="1" applyAlignment="1">
      <alignment horizontal="center"/>
    </xf>
    <xf numFmtId="1" fontId="7" fillId="8" borderId="8" xfId="1" applyNumberFormat="1" applyFont="1" applyFill="1" applyBorder="1" applyAlignment="1">
      <alignment horizontal="center"/>
    </xf>
    <xf numFmtId="1" fontId="7" fillId="7" borderId="8" xfId="1" applyNumberFormat="1" applyFont="1" applyFill="1" applyBorder="1" applyAlignment="1">
      <alignment horizontal="center"/>
    </xf>
    <xf numFmtId="0" fontId="4" fillId="0" borderId="8" xfId="1" applyFont="1" applyBorder="1"/>
    <xf numFmtId="0" fontId="7" fillId="0" borderId="8" xfId="1" applyFont="1" applyBorder="1" applyAlignment="1">
      <alignment horizontal="center"/>
    </xf>
    <xf numFmtId="164" fontId="7" fillId="0" borderId="8" xfId="1" applyNumberFormat="1" applyFont="1" applyBorder="1" applyAlignment="1">
      <alignment horizontal="center"/>
    </xf>
    <xf numFmtId="1" fontId="2" fillId="0" borderId="8" xfId="0" applyNumberFormat="1" applyFont="1" applyBorder="1" applyAlignment="1">
      <alignment horizontal="center"/>
    </xf>
    <xf numFmtId="0" fontId="12" fillId="0" borderId="8" xfId="0" applyFont="1" applyBorder="1"/>
    <xf numFmtId="0" fontId="11" fillId="0" borderId="8" xfId="0" applyFont="1" applyBorder="1" applyAlignment="1">
      <alignment horizontal="left" indent="1"/>
    </xf>
    <xf numFmtId="1" fontId="2" fillId="9" borderId="8" xfId="0" applyNumberFormat="1" applyFont="1" applyFill="1" applyBorder="1" applyAlignment="1">
      <alignment horizontal="center"/>
    </xf>
    <xf numFmtId="0" fontId="2" fillId="0" borderId="0" xfId="0" applyFont="1" applyAlignment="1">
      <alignment horizontal="left"/>
    </xf>
    <xf numFmtId="0" fontId="2" fillId="7" borderId="8" xfId="0" applyFont="1" applyFill="1" applyBorder="1" applyAlignment="1">
      <alignment horizontal="left" indent="1"/>
    </xf>
    <xf numFmtId="0" fontId="4" fillId="0" borderId="9" xfId="1" applyFont="1" applyBorder="1"/>
    <xf numFmtId="0" fontId="7" fillId="0" borderId="9" xfId="1" applyFont="1" applyBorder="1" applyAlignment="1">
      <alignment horizontal="center"/>
    </xf>
    <xf numFmtId="164" fontId="7" fillId="0" borderId="9" xfId="1" applyNumberFormat="1" applyFont="1" applyBorder="1" applyAlignment="1">
      <alignment horizontal="center"/>
    </xf>
    <xf numFmtId="1" fontId="2" fillId="0" borderId="9" xfId="0" applyNumberFormat="1" applyFont="1" applyBorder="1" applyAlignment="1">
      <alignment horizontal="center"/>
    </xf>
    <xf numFmtId="2" fontId="12" fillId="7" borderId="8" xfId="0" applyNumberFormat="1" applyFont="1" applyFill="1" applyBorder="1" applyAlignment="1">
      <alignment horizontal="left"/>
    </xf>
    <xf numFmtId="0" fontId="4" fillId="0" borderId="2" xfId="1" applyFont="1" applyBorder="1"/>
    <xf numFmtId="0" fontId="7" fillId="0" borderId="2" xfId="1" applyFont="1" applyBorder="1" applyAlignment="1">
      <alignment horizontal="center"/>
    </xf>
    <xf numFmtId="164" fontId="7" fillId="0" borderId="2" xfId="1" applyNumberFormat="1" applyFont="1" applyBorder="1" applyAlignment="1">
      <alignment horizontal="center"/>
    </xf>
    <xf numFmtId="1" fontId="2" fillId="0" borderId="2" xfId="0" applyNumberFormat="1" applyFont="1" applyBorder="1" applyAlignment="1">
      <alignment horizontal="center"/>
    </xf>
    <xf numFmtId="0" fontId="7" fillId="0" borderId="10" xfId="0" applyFont="1" applyBorder="1" applyAlignment="1">
      <alignment horizontal="left"/>
    </xf>
    <xf numFmtId="0" fontId="7" fillId="0" borderId="9" xfId="0" applyFont="1" applyBorder="1" applyAlignment="1">
      <alignment horizontal="left"/>
    </xf>
    <xf numFmtId="0" fontId="2" fillId="0" borderId="9" xfId="0" applyFont="1" applyBorder="1" applyAlignment="1">
      <alignment horizontal="left"/>
    </xf>
    <xf numFmtId="0" fontId="2" fillId="0" borderId="9" xfId="0" applyFont="1" applyBorder="1"/>
    <xf numFmtId="0" fontId="2" fillId="0" borderId="11" xfId="0" applyFont="1" applyBorder="1"/>
    <xf numFmtId="0" fontId="14" fillId="10" borderId="0" xfId="0" applyFont="1" applyFill="1" applyAlignment="1">
      <alignment horizontal="center"/>
    </xf>
    <xf numFmtId="0" fontId="3" fillId="11" borderId="8" xfId="0" applyFont="1" applyFill="1" applyBorder="1" applyAlignment="1">
      <alignment horizontal="center"/>
    </xf>
    <xf numFmtId="0" fontId="12" fillId="7" borderId="8" xfId="0" applyFont="1" applyFill="1" applyBorder="1" applyAlignment="1">
      <alignment horizontal="center"/>
    </xf>
    <xf numFmtId="0" fontId="15" fillId="10" borderId="0" xfId="0" applyFont="1" applyFill="1" applyAlignment="1">
      <alignment horizontal="center"/>
    </xf>
    <xf numFmtId="165" fontId="12" fillId="8" borderId="8" xfId="0" applyNumberFormat="1" applyFont="1" applyFill="1" applyBorder="1" applyAlignment="1">
      <alignment horizontal="center"/>
    </xf>
    <xf numFmtId="0" fontId="12" fillId="8" borderId="8" xfId="0" applyFont="1" applyFill="1" applyBorder="1" applyAlignment="1">
      <alignment horizontal="center"/>
    </xf>
    <xf numFmtId="1" fontId="12" fillId="8" borderId="8" xfId="0" applyNumberFormat="1" applyFont="1" applyFill="1" applyBorder="1" applyAlignment="1">
      <alignment horizontal="center"/>
    </xf>
    <xf numFmtId="1" fontId="12" fillId="7" borderId="8" xfId="0" applyNumberFormat="1" applyFont="1" applyFill="1" applyBorder="1" applyAlignment="1">
      <alignment horizontal="center"/>
    </xf>
    <xf numFmtId="1" fontId="12" fillId="12" borderId="8" xfId="0" applyNumberFormat="1" applyFont="1" applyFill="1" applyBorder="1" applyAlignment="1">
      <alignment horizontal="center"/>
    </xf>
    <xf numFmtId="0" fontId="12" fillId="12" borderId="8" xfId="0" applyFont="1" applyFill="1" applyBorder="1" applyAlignment="1">
      <alignment horizontal="center"/>
    </xf>
    <xf numFmtId="0" fontId="12" fillId="0" borderId="8" xfId="0" applyFont="1" applyBorder="1" applyAlignment="1">
      <alignment horizontal="center"/>
    </xf>
    <xf numFmtId="165" fontId="12" fillId="7" borderId="8" xfId="0" applyNumberFormat="1" applyFont="1" applyFill="1" applyBorder="1" applyAlignment="1">
      <alignment horizontal="center"/>
    </xf>
    <xf numFmtId="1" fontId="12" fillId="0" borderId="8" xfId="0" applyNumberFormat="1" applyFont="1" applyBorder="1" applyAlignment="1">
      <alignment horizontal="center"/>
    </xf>
    <xf numFmtId="0" fontId="1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1" fontId="2" fillId="7" borderId="0" xfId="0" applyNumberFormat="1" applyFont="1" applyFill="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12" fillId="0" borderId="10"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16" fillId="7" borderId="8" xfId="0" applyFont="1" applyFill="1" applyBorder="1" applyAlignment="1">
      <alignment horizontal="left" indent="1"/>
    </xf>
    <xf numFmtId="0" fontId="10" fillId="0" borderId="0" xfId="0" applyFont="1"/>
    <xf numFmtId="1" fontId="12" fillId="13" borderId="0" xfId="0" applyNumberFormat="1" applyFont="1" applyFill="1" applyAlignment="1">
      <alignment horizontal="center"/>
    </xf>
    <xf numFmtId="2" fontId="12" fillId="13" borderId="0" xfId="0" applyNumberFormat="1" applyFont="1" applyFill="1" applyAlignment="1">
      <alignment horizontal="center"/>
    </xf>
    <xf numFmtId="0" fontId="12" fillId="13" borderId="0" xfId="0" applyFont="1" applyFill="1" applyAlignment="1">
      <alignment horizontal="center"/>
    </xf>
    <xf numFmtId="0" fontId="2" fillId="0" borderId="0" xfId="0" applyFont="1" applyAlignment="1">
      <alignment horizontal="center"/>
    </xf>
    <xf numFmtId="0" fontId="7" fillId="3" borderId="10" xfId="1" applyFont="1" applyFill="1" applyBorder="1" applyAlignment="1">
      <alignment horizontal="center"/>
    </xf>
    <xf numFmtId="0" fontId="7" fillId="3" borderId="9" xfId="1" applyFont="1" applyFill="1" applyBorder="1" applyAlignment="1">
      <alignment horizontal="center"/>
    </xf>
    <xf numFmtId="0" fontId="7" fillId="3" borderId="11" xfId="1" applyFont="1" applyFill="1" applyBorder="1" applyAlignment="1">
      <alignment horizontal="center"/>
    </xf>
    <xf numFmtId="164" fontId="7" fillId="0" borderId="0" xfId="1" applyNumberFormat="1" applyFont="1" applyAlignment="1">
      <alignment horizontal="center"/>
    </xf>
    <xf numFmtId="164" fontId="10" fillId="13" borderId="0" xfId="1" applyNumberFormat="1" applyFont="1" applyFill="1" applyAlignment="1">
      <alignment horizontal="center"/>
    </xf>
    <xf numFmtId="0" fontId="16" fillId="0" borderId="8" xfId="0" applyFont="1" applyBorder="1"/>
    <xf numFmtId="0" fontId="2" fillId="0" borderId="8" xfId="0" applyFont="1" applyBorder="1"/>
    <xf numFmtId="1" fontId="7" fillId="0" borderId="0" xfId="1" applyNumberFormat="1" applyFont="1" applyAlignment="1">
      <alignment horizontal="center"/>
    </xf>
    <xf numFmtId="166" fontId="7" fillId="0" borderId="0" xfId="2" applyNumberFormat="1" applyFont="1" applyFill="1" applyBorder="1" applyAlignment="1"/>
    <xf numFmtId="166" fontId="7" fillId="0" borderId="0" xfId="1" applyNumberFormat="1" applyFont="1"/>
    <xf numFmtId="9" fontId="7" fillId="0" borderId="0" xfId="2" applyFont="1" applyFill="1" applyBorder="1" applyAlignment="1"/>
    <xf numFmtId="0" fontId="2" fillId="0" borderId="0" xfId="0" applyFont="1" applyAlignment="1">
      <alignment horizontal="center" wrapText="1"/>
    </xf>
    <xf numFmtId="0" fontId="2" fillId="9" borderId="0" xfId="0" applyFont="1" applyFill="1"/>
    <xf numFmtId="0" fontId="2" fillId="0" borderId="0" xfId="0" applyFont="1" applyAlignment="1">
      <alignment horizontal="center" vertical="center"/>
    </xf>
    <xf numFmtId="0" fontId="2" fillId="15" borderId="10" xfId="0" applyFont="1" applyFill="1" applyBorder="1" applyAlignment="1">
      <alignment horizontal="right"/>
    </xf>
    <xf numFmtId="164" fontId="2" fillId="15" borderId="11" xfId="0" applyNumberFormat="1" applyFont="1" applyFill="1" applyBorder="1" applyAlignment="1">
      <alignment horizontal="center"/>
    </xf>
    <xf numFmtId="0" fontId="3" fillId="0" borderId="12" xfId="0" applyFont="1" applyBorder="1" applyAlignment="1">
      <alignment horizontal="center" wrapText="1"/>
    </xf>
    <xf numFmtId="0" fontId="2" fillId="15" borderId="0" xfId="0" applyFont="1" applyFill="1" applyAlignment="1">
      <alignment horizontal="left"/>
    </xf>
    <xf numFmtId="0" fontId="2" fillId="15" borderId="0" xfId="0" applyFont="1" applyFill="1" applyAlignment="1">
      <alignment horizontal="center"/>
    </xf>
    <xf numFmtId="0" fontId="2" fillId="15" borderId="0" xfId="0" applyFont="1" applyFill="1"/>
    <xf numFmtId="0" fontId="2" fillId="12" borderId="0" xfId="0" applyFont="1" applyFill="1"/>
    <xf numFmtId="0" fontId="2" fillId="0" borderId="13" xfId="0" applyFont="1" applyBorder="1"/>
    <xf numFmtId="0" fontId="2" fillId="0" borderId="13" xfId="0" applyFont="1" applyBorder="1" applyAlignment="1">
      <alignment horizontal="center" wrapText="1"/>
    </xf>
    <xf numFmtId="0" fontId="2" fillId="4" borderId="13" xfId="0" applyFont="1" applyFill="1" applyBorder="1" applyAlignment="1">
      <alignment horizontal="center" wrapText="1"/>
    </xf>
    <xf numFmtId="1" fontId="21" fillId="16" borderId="8" xfId="0" applyNumberFormat="1" applyFont="1" applyFill="1" applyBorder="1" applyAlignment="1">
      <alignment horizontal="center" wrapText="1"/>
    </xf>
    <xf numFmtId="0" fontId="3" fillId="8" borderId="14" xfId="0" applyFont="1" applyFill="1" applyBorder="1" applyAlignment="1">
      <alignment horizontal="center" wrapText="1"/>
    </xf>
    <xf numFmtId="0" fontId="2" fillId="6" borderId="13" xfId="0" applyFont="1" applyFill="1" applyBorder="1" applyAlignment="1">
      <alignment wrapText="1"/>
    </xf>
    <xf numFmtId="0" fontId="3" fillId="8" borderId="13" xfId="0" applyFont="1" applyFill="1" applyBorder="1" applyAlignment="1">
      <alignment horizontal="center" wrapText="1"/>
    </xf>
    <xf numFmtId="0" fontId="3" fillId="16" borderId="13" xfId="0" applyFont="1" applyFill="1" applyBorder="1" applyAlignment="1">
      <alignment horizontal="center" wrapText="1"/>
    </xf>
    <xf numFmtId="0" fontId="3" fillId="8" borderId="13" xfId="0" applyFont="1" applyFill="1" applyBorder="1" applyAlignment="1">
      <alignment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2" fillId="7" borderId="8" xfId="0" applyFont="1" applyFill="1" applyBorder="1" applyAlignment="1">
      <alignment horizontal="center" wrapText="1"/>
    </xf>
    <xf numFmtId="1" fontId="2" fillId="7" borderId="13" xfId="0" applyNumberFormat="1" applyFont="1" applyFill="1" applyBorder="1" applyAlignment="1">
      <alignment horizontal="center"/>
    </xf>
    <xf numFmtId="0" fontId="2" fillId="7" borderId="13" xfId="0" applyFont="1" applyFill="1" applyBorder="1" applyAlignment="1">
      <alignment horizontal="center"/>
    </xf>
    <xf numFmtId="1" fontId="2" fillId="2" borderId="13" xfId="0" applyNumberFormat="1" applyFont="1" applyFill="1" applyBorder="1" applyAlignment="1">
      <alignment horizontal="center"/>
    </xf>
    <xf numFmtId="0" fontId="2" fillId="7" borderId="13" xfId="0" applyFont="1" applyFill="1" applyBorder="1" applyAlignment="1">
      <alignment horizontal="center" vertical="center"/>
    </xf>
    <xf numFmtId="0" fontId="11" fillId="7" borderId="0" xfId="0" applyFont="1" applyFill="1" applyAlignment="1">
      <alignment horizontal="center" vertical="center"/>
    </xf>
    <xf numFmtId="1" fontId="2" fillId="9" borderId="13" xfId="0" applyNumberFormat="1" applyFont="1" applyFill="1" applyBorder="1" applyAlignment="1">
      <alignment horizontal="center"/>
    </xf>
    <xf numFmtId="0" fontId="22" fillId="0" borderId="0" xfId="0" applyFont="1"/>
    <xf numFmtId="0" fontId="10" fillId="0" borderId="8" xfId="0" applyFont="1" applyBorder="1" applyAlignment="1">
      <alignment horizontal="center"/>
    </xf>
    <xf numFmtId="0" fontId="2" fillId="0" borderId="8" xfId="0" applyFont="1" applyBorder="1" applyAlignment="1">
      <alignment horizontal="center"/>
    </xf>
    <xf numFmtId="0" fontId="2" fillId="17" borderId="0" xfId="0" applyFont="1" applyFill="1"/>
    <xf numFmtId="0" fontId="2" fillId="0" borderId="15" xfId="0" applyFont="1" applyBorder="1"/>
    <xf numFmtId="0" fontId="12" fillId="0" borderId="0" xfId="0" applyFont="1"/>
    <xf numFmtId="0" fontId="12" fillId="0" borderId="0" xfId="0" applyFont="1" applyAlignment="1">
      <alignment horizontal="center"/>
    </xf>
    <xf numFmtId="0" fontId="2" fillId="7" borderId="0" xfId="0" applyFont="1" applyFill="1"/>
    <xf numFmtId="0" fontId="2" fillId="13" borderId="0" xfId="0" applyFont="1" applyFill="1"/>
    <xf numFmtId="1" fontId="2" fillId="12" borderId="13" xfId="0" applyNumberFormat="1" applyFont="1" applyFill="1" applyBorder="1" applyAlignment="1">
      <alignment horizontal="center"/>
    </xf>
    <xf numFmtId="1" fontId="2" fillId="0" borderId="13" xfId="0" applyNumberFormat="1" applyFont="1" applyBorder="1" applyAlignment="1">
      <alignment horizontal="center"/>
    </xf>
    <xf numFmtId="0" fontId="11" fillId="0" borderId="0" xfId="0" applyFont="1"/>
    <xf numFmtId="0" fontId="11" fillId="0" borderId="0" xfId="0" applyFont="1" applyAlignment="1">
      <alignment horizontal="center" wrapText="1"/>
    </xf>
    <xf numFmtId="0" fontId="11" fillId="9" borderId="0" xfId="0" applyFont="1" applyFill="1"/>
    <xf numFmtId="0" fontId="11" fillId="0" borderId="0" xfId="0" applyFont="1" applyAlignment="1">
      <alignment horizontal="center" vertical="center"/>
    </xf>
    <xf numFmtId="0" fontId="11" fillId="7" borderId="0" xfId="0" applyFont="1" applyFill="1"/>
    <xf numFmtId="0" fontId="11" fillId="14" borderId="0" xfId="0" quotePrefix="1" applyFont="1" applyFill="1"/>
    <xf numFmtId="0" fontId="11" fillId="0" borderId="0" xfId="0" applyFont="1" applyAlignment="1">
      <alignment horizontal="center"/>
    </xf>
    <xf numFmtId="0" fontId="2" fillId="0" borderId="3" xfId="0" applyFont="1" applyBorder="1" applyAlignment="1">
      <alignment horizontal="center" wrapText="1"/>
    </xf>
    <xf numFmtId="0" fontId="2" fillId="0" borderId="0" xfId="0" applyFont="1"/>
    <xf numFmtId="0" fontId="2" fillId="8" borderId="0" xfId="0" applyFont="1" applyFill="1"/>
    <xf numFmtId="0" fontId="2" fillId="8" borderId="0" xfId="0" applyFont="1" applyFill="1" applyAlignment="1">
      <alignment horizontal="center"/>
    </xf>
  </cellXfs>
  <cellStyles count="3">
    <cellStyle name="Normal" xfId="0" builtinId="0"/>
    <cellStyle name="Normal 3 2" xfId="1" xr:uid="{3B0C6DEF-12DA-4A71-AE78-8D2034BAB322}"/>
    <cellStyle name="Percent 2" xfId="2" xr:uid="{ACEB46D4-2723-458A-9839-E43347B02B5C}"/>
  </cellStyles>
  <dxfs count="38">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ill>
        <patternFill>
          <bgColor rgb="FFFFFF00"/>
        </patternFill>
      </fill>
    </dxf>
    <dxf>
      <fill>
        <patternFill>
          <bgColor rgb="FFF4FEB8"/>
        </patternFill>
      </fill>
    </dxf>
    <dxf>
      <fill>
        <patternFill>
          <bgColor theme="6" tint="0.39994506668294322"/>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5</xdr:col>
      <xdr:colOff>1438984</xdr:colOff>
      <xdr:row>130</xdr:row>
      <xdr:rowOff>67136</xdr:rowOff>
    </xdr:to>
    <xdr:pic>
      <xdr:nvPicPr>
        <xdr:cNvPr id="3" name="Picture 2">
          <a:extLst>
            <a:ext uri="{FF2B5EF4-FFF2-40B4-BE49-F238E27FC236}">
              <a16:creationId xmlns:a16="http://schemas.microsoft.com/office/drawing/2014/main" id="{FF70CB16-2165-0CF4-1EB5-1C533C482B3D}"/>
            </a:ext>
          </a:extLst>
        </xdr:cNvPr>
        <xdr:cNvPicPr>
          <a:picLocks noChangeAspect="1"/>
        </xdr:cNvPicPr>
      </xdr:nvPicPr>
      <xdr:blipFill>
        <a:blip xmlns:r="http://schemas.openxmlformats.org/officeDocument/2006/relationships" r:embed="rId1"/>
        <a:stretch>
          <a:fillRect/>
        </a:stretch>
      </xdr:blipFill>
      <xdr:spPr>
        <a:xfrm>
          <a:off x="285750" y="22650450"/>
          <a:ext cx="5077534" cy="3305636"/>
        </a:xfrm>
        <a:prstGeom prst="rect">
          <a:avLst/>
        </a:prstGeom>
      </xdr:spPr>
    </xdr:pic>
    <xdr:clientData/>
  </xdr:twoCellAnchor>
  <xdr:twoCellAnchor editAs="oneCell">
    <xdr:from>
      <xdr:col>1</xdr:col>
      <xdr:colOff>0</xdr:colOff>
      <xdr:row>132</xdr:row>
      <xdr:rowOff>0</xdr:rowOff>
    </xdr:from>
    <xdr:to>
      <xdr:col>6</xdr:col>
      <xdr:colOff>76927</xdr:colOff>
      <xdr:row>147</xdr:row>
      <xdr:rowOff>9925</xdr:rowOff>
    </xdr:to>
    <xdr:pic>
      <xdr:nvPicPr>
        <xdr:cNvPr id="4" name="Picture 3">
          <a:extLst>
            <a:ext uri="{FF2B5EF4-FFF2-40B4-BE49-F238E27FC236}">
              <a16:creationId xmlns:a16="http://schemas.microsoft.com/office/drawing/2014/main" id="{5D314A84-FE1E-D751-4DE6-8C92BA6B712C}"/>
            </a:ext>
          </a:extLst>
        </xdr:cNvPr>
        <xdr:cNvPicPr>
          <a:picLocks noChangeAspect="1"/>
        </xdr:cNvPicPr>
      </xdr:nvPicPr>
      <xdr:blipFill>
        <a:blip xmlns:r="http://schemas.openxmlformats.org/officeDocument/2006/relationships" r:embed="rId2"/>
        <a:stretch>
          <a:fillRect/>
        </a:stretch>
      </xdr:blipFill>
      <xdr:spPr>
        <a:xfrm>
          <a:off x="285750" y="26269950"/>
          <a:ext cx="5210902" cy="2867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8</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9</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09E3-56CD-43D4-94A7-6B907C3568FD}">
  <dimension ref="A1:AC120"/>
  <sheetViews>
    <sheetView tabSelected="1" zoomScaleNormal="100" workbookViewId="0">
      <selection activeCell="E13" sqref="E13"/>
    </sheetView>
  </sheetViews>
  <sheetFormatPr defaultRowHeight="15" x14ac:dyDescent="0.25"/>
  <cols>
    <col min="1" max="1" width="4.28515625" style="10" customWidth="1"/>
    <col min="2" max="2" width="22.7109375" style="10" customWidth="1"/>
    <col min="3" max="3" width="12.7109375" style="10" customWidth="1"/>
    <col min="4" max="4" width="10" style="10" customWidth="1"/>
    <col min="5" max="5" width="9.140625" style="10"/>
    <col min="6" max="6" width="22.42578125" style="10" customWidth="1"/>
    <col min="7" max="7" width="12.140625" style="10" customWidth="1"/>
    <col min="8" max="8" width="10.42578125" style="10" customWidth="1"/>
    <col min="9" max="12" width="8.5703125" style="10" customWidth="1"/>
    <col min="13" max="13" width="2.7109375" style="10" customWidth="1"/>
    <col min="14" max="14" width="23.7109375" style="10" customWidth="1"/>
    <col min="15" max="15" width="6.7109375" style="10" customWidth="1"/>
    <col min="16" max="25" width="7.42578125" style="10" customWidth="1"/>
    <col min="26" max="26" width="9.85546875" style="10" customWidth="1"/>
    <col min="27" max="27" width="7.42578125" style="10" customWidth="1"/>
    <col min="28" max="28" width="10.85546875" style="10" customWidth="1"/>
    <col min="29" max="29" width="11" style="10" customWidth="1"/>
    <col min="30" max="16384" width="9.140625" style="10"/>
  </cols>
  <sheetData>
    <row r="1" spans="2:29" ht="18.75" x14ac:dyDescent="0.3">
      <c r="B1" s="2" t="s">
        <v>0</v>
      </c>
      <c r="C1" s="3">
        <v>101</v>
      </c>
      <c r="D1" s="4" t="s">
        <v>1</v>
      </c>
      <c r="E1" s="5"/>
      <c r="F1" s="6">
        <v>45827</v>
      </c>
      <c r="G1" s="7" t="s">
        <v>2</v>
      </c>
      <c r="H1" s="8">
        <v>35</v>
      </c>
      <c r="I1" s="7" t="s">
        <v>3</v>
      </c>
      <c r="J1" s="9"/>
      <c r="K1" s="9"/>
      <c r="L1" s="9"/>
      <c r="N1" s="11" t="s">
        <v>4</v>
      </c>
      <c r="P1" s="12" t="s">
        <v>5</v>
      </c>
      <c r="Q1" s="13" t="s">
        <v>6</v>
      </c>
      <c r="R1" s="13" t="s">
        <v>7</v>
      </c>
      <c r="S1" s="13" t="s">
        <v>8</v>
      </c>
      <c r="T1" s="13" t="s">
        <v>9</v>
      </c>
      <c r="U1" s="13" t="s">
        <v>10</v>
      </c>
      <c r="V1" s="13" t="s">
        <v>11</v>
      </c>
      <c r="W1" s="13" t="s">
        <v>12</v>
      </c>
      <c r="X1" s="13" t="s">
        <v>13</v>
      </c>
      <c r="Y1" s="14"/>
      <c r="Z1" s="14"/>
      <c r="AA1" s="14"/>
      <c r="AB1" s="14"/>
      <c r="AC1" s="14"/>
    </row>
    <row r="2" spans="2:29" ht="12.75" customHeight="1" x14ac:dyDescent="0.25">
      <c r="C2" s="15"/>
      <c r="D2" s="9"/>
      <c r="E2" s="16"/>
      <c r="F2" s="15"/>
      <c r="G2" s="15"/>
      <c r="H2" s="15"/>
      <c r="I2" s="9"/>
      <c r="J2" s="9"/>
      <c r="K2" s="9"/>
      <c r="L2" s="9"/>
      <c r="N2" s="17" t="s">
        <v>182</v>
      </c>
      <c r="O2" s="2"/>
      <c r="P2" s="18" t="s">
        <v>2</v>
      </c>
      <c r="Q2" s="19" t="s">
        <v>2</v>
      </c>
      <c r="R2" s="19" t="s">
        <v>2</v>
      </c>
      <c r="S2" s="19" t="s">
        <v>2</v>
      </c>
      <c r="T2" s="19" t="s">
        <v>2</v>
      </c>
      <c r="U2" s="19" t="s">
        <v>2</v>
      </c>
      <c r="V2" s="19" t="s">
        <v>2</v>
      </c>
      <c r="W2" s="19" t="s">
        <v>2</v>
      </c>
      <c r="X2" s="19" t="s">
        <v>2</v>
      </c>
      <c r="Y2" s="14"/>
      <c r="Z2" s="20" t="s">
        <v>14</v>
      </c>
      <c r="AA2" s="14"/>
      <c r="AB2" s="20" t="s">
        <v>15</v>
      </c>
      <c r="AC2" s="14"/>
    </row>
    <row r="3" spans="2:29" ht="18.75" customHeight="1" x14ac:dyDescent="0.25">
      <c r="B3" s="21" t="s">
        <v>16</v>
      </c>
      <c r="C3" s="21"/>
      <c r="D3" s="22" t="s">
        <v>17</v>
      </c>
      <c r="E3" s="23" t="s">
        <v>15</v>
      </c>
      <c r="F3" s="21" t="s">
        <v>18</v>
      </c>
      <c r="G3" s="21"/>
      <c r="H3" s="22" t="s">
        <v>17</v>
      </c>
      <c r="I3" s="23" t="s">
        <v>15</v>
      </c>
      <c r="J3" s="9"/>
      <c r="K3" s="9"/>
      <c r="L3" s="9"/>
      <c r="N3" s="2" t="s">
        <v>19</v>
      </c>
      <c r="O3" s="7" t="s">
        <v>20</v>
      </c>
      <c r="P3" s="24">
        <v>4</v>
      </c>
      <c r="Q3" s="25">
        <v>4</v>
      </c>
      <c r="R3" s="25">
        <v>4</v>
      </c>
      <c r="S3" s="25">
        <v>3</v>
      </c>
      <c r="T3" s="25">
        <v>4</v>
      </c>
      <c r="U3" s="25">
        <v>4</v>
      </c>
      <c r="V3" s="25">
        <v>5</v>
      </c>
      <c r="W3" s="25">
        <v>3</v>
      </c>
      <c r="X3" s="25">
        <v>4</v>
      </c>
      <c r="Y3" s="26" t="s">
        <v>21</v>
      </c>
      <c r="Z3" s="20" t="s">
        <v>22</v>
      </c>
      <c r="AA3" s="26" t="s">
        <v>15</v>
      </c>
      <c r="AB3" s="20" t="s">
        <v>23</v>
      </c>
      <c r="AC3" s="27" t="s">
        <v>24</v>
      </c>
    </row>
    <row r="4" spans="2:29" ht="15.75" x14ac:dyDescent="0.25">
      <c r="B4" s="28" t="s">
        <v>25</v>
      </c>
      <c r="C4" s="28" t="s">
        <v>26</v>
      </c>
      <c r="D4" s="29" t="s">
        <v>27</v>
      </c>
      <c r="E4" s="30" t="s">
        <v>28</v>
      </c>
      <c r="F4" s="28" t="s">
        <v>29</v>
      </c>
      <c r="G4" s="28" t="s">
        <v>26</v>
      </c>
      <c r="H4" s="29" t="s">
        <v>27</v>
      </c>
      <c r="I4" s="30" t="s">
        <v>28</v>
      </c>
      <c r="J4" s="9"/>
      <c r="K4" s="9"/>
      <c r="L4" s="9"/>
      <c r="N4" s="31" t="s">
        <v>30</v>
      </c>
      <c r="O4" s="32">
        <v>8</v>
      </c>
      <c r="P4" s="33">
        <v>7</v>
      </c>
      <c r="Q4" s="33">
        <v>7</v>
      </c>
      <c r="R4" s="33">
        <v>6</v>
      </c>
      <c r="S4" s="33">
        <v>4</v>
      </c>
      <c r="T4" s="33">
        <v>6</v>
      </c>
      <c r="U4" s="33">
        <v>6</v>
      </c>
      <c r="V4" s="33">
        <v>8</v>
      </c>
      <c r="W4" s="33">
        <v>4</v>
      </c>
      <c r="X4" s="33">
        <v>6</v>
      </c>
      <c r="Y4" s="34">
        <f>IF(P4&gt;1,SUM(P4:X4),"")</f>
        <v>54</v>
      </c>
      <c r="Z4" s="34">
        <f>IF(AB4="TBD","TBD",ROUND(AB4,0))</f>
        <v>16</v>
      </c>
      <c r="AA4" s="34">
        <f>IF(P4&gt;0,SUM(Y4-Z4)," ")</f>
        <v>38</v>
      </c>
      <c r="AB4" s="35">
        <v>15.699999999999996</v>
      </c>
      <c r="AC4" s="35">
        <v>15.899999999999999</v>
      </c>
    </row>
    <row r="5" spans="2:29" ht="15.75" x14ac:dyDescent="0.25">
      <c r="B5" s="36" t="s">
        <v>31</v>
      </c>
      <c r="C5" s="37">
        <f t="shared" ref="C5:C14" si="0">INDEX($Y$4:$Y$104,MATCH(B5,$N$4:$N$104,0))</f>
        <v>41</v>
      </c>
      <c r="D5" s="37">
        <f t="shared" ref="D5:D14" si="1">INDEX($Z$4:$Z$104,MATCH(B5,$N$4:$N$104,0))</f>
        <v>9</v>
      </c>
      <c r="E5" s="37">
        <f t="shared" ref="E5:E14" si="2">INDEX($AA$4:$AA$104,MATCH(B5,$N$4:$N$104,0))</f>
        <v>32</v>
      </c>
      <c r="F5" s="36" t="s">
        <v>32</v>
      </c>
      <c r="G5" s="37">
        <f t="shared" ref="G5:G13" si="3">INDEX($Y$4:$Y$104,MATCH(F5,$N$4:$N$104,0))</f>
        <v>44</v>
      </c>
      <c r="H5" s="37">
        <f t="shared" ref="H5:H13" si="4">INDEX($Z$4:$Z$104,MATCH(F5,$N$4:$N$104,0))</f>
        <v>10</v>
      </c>
      <c r="I5" s="37">
        <f t="shared" ref="I5:I13" si="5">INDEX($AA$4:$AA$104,MATCH(F5,$N$4:$N$104,0))</f>
        <v>34</v>
      </c>
      <c r="J5" s="9"/>
      <c r="K5" s="9"/>
      <c r="L5" s="9"/>
      <c r="N5" s="31" t="s">
        <v>33</v>
      </c>
      <c r="O5" s="32">
        <v>5</v>
      </c>
      <c r="P5" s="33"/>
      <c r="Q5" s="33"/>
      <c r="R5" s="33"/>
      <c r="S5" s="33"/>
      <c r="T5" s="33"/>
      <c r="U5" s="33"/>
      <c r="V5" s="33"/>
      <c r="W5" s="33"/>
      <c r="X5" s="33"/>
      <c r="Y5" s="34" t="str">
        <f>IF(P5&gt;1,SUM(P5:X5),"")</f>
        <v/>
      </c>
      <c r="Z5" s="34">
        <f>IF(AB5="TBD","TBD",ROUND(AB5,0))</f>
        <v>9</v>
      </c>
      <c r="AA5" s="34" t="str">
        <f>IF(P5&gt;0,SUM(Y5-Z5)," ")</f>
        <v xml:space="preserve"> </v>
      </c>
      <c r="AB5" s="35">
        <v>8.93333333333333</v>
      </c>
      <c r="AC5" s="35">
        <v>8.93333333333333</v>
      </c>
    </row>
    <row r="6" spans="2:29" ht="15.75" x14ac:dyDescent="0.25">
      <c r="B6" s="36" t="s">
        <v>34</v>
      </c>
      <c r="C6" s="37">
        <f t="shared" si="0"/>
        <v>40</v>
      </c>
      <c r="D6" s="37">
        <f t="shared" si="1"/>
        <v>6</v>
      </c>
      <c r="E6" s="37">
        <f t="shared" si="2"/>
        <v>34</v>
      </c>
      <c r="F6" s="36" t="s">
        <v>35</v>
      </c>
      <c r="G6" s="37">
        <f t="shared" si="3"/>
        <v>46</v>
      </c>
      <c r="H6" s="37">
        <f t="shared" si="4"/>
        <v>11</v>
      </c>
      <c r="I6" s="37">
        <f t="shared" si="5"/>
        <v>35</v>
      </c>
      <c r="J6" s="9"/>
      <c r="K6" s="9"/>
      <c r="L6" s="9"/>
      <c r="N6" s="38" t="s">
        <v>36</v>
      </c>
      <c r="O6" s="32">
        <v>3</v>
      </c>
      <c r="P6" s="33">
        <v>5</v>
      </c>
      <c r="Q6" s="33">
        <v>4</v>
      </c>
      <c r="R6" s="33">
        <v>5</v>
      </c>
      <c r="S6" s="33">
        <v>3</v>
      </c>
      <c r="T6" s="33">
        <v>5</v>
      </c>
      <c r="U6" s="33">
        <v>5</v>
      </c>
      <c r="V6" s="33">
        <v>8</v>
      </c>
      <c r="W6" s="33">
        <v>4</v>
      </c>
      <c r="X6" s="33">
        <v>6</v>
      </c>
      <c r="Y6" s="34">
        <f>IF(P6&gt;1,SUM(P6:X6),"")</f>
        <v>45</v>
      </c>
      <c r="Z6" s="34">
        <f>IF(AB6="TBD","TBD",ROUND(AB6,0))</f>
        <v>14</v>
      </c>
      <c r="AA6" s="34">
        <f>IF(P6&gt;0,SUM(Y6-Z6)," ")</f>
        <v>31</v>
      </c>
      <c r="AB6" s="35">
        <v>13.600000000000001</v>
      </c>
      <c r="AC6" s="35">
        <v>11.600000000000001</v>
      </c>
    </row>
    <row r="7" spans="2:29" ht="15.75" x14ac:dyDescent="0.25">
      <c r="B7" s="36" t="s">
        <v>37</v>
      </c>
      <c r="C7" s="37">
        <f t="shared" si="0"/>
        <v>50</v>
      </c>
      <c r="D7" s="37">
        <f t="shared" si="1"/>
        <v>16</v>
      </c>
      <c r="E7" s="37">
        <f t="shared" si="2"/>
        <v>34</v>
      </c>
      <c r="F7" s="36" t="s">
        <v>38</v>
      </c>
      <c r="G7" s="37">
        <f t="shared" si="3"/>
        <v>50</v>
      </c>
      <c r="H7" s="37">
        <f t="shared" si="4"/>
        <v>15</v>
      </c>
      <c r="I7" s="37">
        <f t="shared" si="5"/>
        <v>35</v>
      </c>
      <c r="J7" s="9"/>
      <c r="K7" s="9"/>
      <c r="L7" s="9"/>
      <c r="N7" s="31" t="s">
        <v>39</v>
      </c>
      <c r="O7" s="32">
        <v>5</v>
      </c>
      <c r="P7" s="33">
        <v>7</v>
      </c>
      <c r="Q7" s="33">
        <v>7</v>
      </c>
      <c r="R7" s="33">
        <v>7</v>
      </c>
      <c r="S7" s="33">
        <v>4</v>
      </c>
      <c r="T7" s="33">
        <v>6</v>
      </c>
      <c r="U7" s="33">
        <v>7</v>
      </c>
      <c r="V7" s="33">
        <v>8</v>
      </c>
      <c r="W7" s="33">
        <v>6</v>
      </c>
      <c r="X7" s="33">
        <v>7</v>
      </c>
      <c r="Y7" s="34">
        <f>IF(P7&gt;1,SUM(P7:X7),"")</f>
        <v>59</v>
      </c>
      <c r="Z7" s="34">
        <f>IF(AB7="TBD","TBD",ROUND(AB7,0))</f>
        <v>18</v>
      </c>
      <c r="AA7" s="34">
        <f>IF(P7&gt;0,SUM(Y7-Z7)," ")</f>
        <v>41</v>
      </c>
      <c r="AB7" s="35">
        <v>18.18333333333333</v>
      </c>
      <c r="AC7" s="35">
        <v>18.18333333333333</v>
      </c>
    </row>
    <row r="8" spans="2:29" ht="15.75" x14ac:dyDescent="0.25">
      <c r="B8" s="36" t="s">
        <v>40</v>
      </c>
      <c r="C8" s="37">
        <f t="shared" si="0"/>
        <v>42</v>
      </c>
      <c r="D8" s="37">
        <f t="shared" si="1"/>
        <v>7</v>
      </c>
      <c r="E8" s="37">
        <f t="shared" si="2"/>
        <v>35</v>
      </c>
      <c r="F8" s="36" t="s">
        <v>41</v>
      </c>
      <c r="G8" s="37">
        <f t="shared" si="3"/>
        <v>38</v>
      </c>
      <c r="H8" s="37">
        <f t="shared" si="4"/>
        <v>2</v>
      </c>
      <c r="I8" s="37">
        <f t="shared" si="5"/>
        <v>36</v>
      </c>
      <c r="J8" s="9"/>
      <c r="K8" s="9"/>
      <c r="L8" s="9"/>
      <c r="N8" s="31" t="s">
        <v>42</v>
      </c>
      <c r="O8" s="32">
        <v>8</v>
      </c>
      <c r="P8" s="33">
        <v>5</v>
      </c>
      <c r="Q8" s="33">
        <v>5</v>
      </c>
      <c r="R8" s="33">
        <v>5</v>
      </c>
      <c r="S8" s="33">
        <v>3</v>
      </c>
      <c r="T8" s="33">
        <v>4</v>
      </c>
      <c r="U8" s="33">
        <v>5</v>
      </c>
      <c r="V8" s="33">
        <v>5</v>
      </c>
      <c r="W8" s="33">
        <v>4</v>
      </c>
      <c r="X8" s="33">
        <v>5</v>
      </c>
      <c r="Y8" s="34">
        <f>IF(P8&gt;1,SUM(P8:X8),"")</f>
        <v>41</v>
      </c>
      <c r="Z8" s="34">
        <f>IF(AB8="TBD","TBD",ROUND(AB8,0))</f>
        <v>3</v>
      </c>
      <c r="AA8" s="34">
        <f>IF(P8&gt;0,SUM(Y8-Z8)," ")</f>
        <v>38</v>
      </c>
      <c r="AB8" s="35">
        <v>3.2250000000000014</v>
      </c>
      <c r="AC8" s="35">
        <v>3.2250000000000014</v>
      </c>
    </row>
    <row r="9" spans="2:29" ht="15.75" x14ac:dyDescent="0.25">
      <c r="B9" s="36" t="s">
        <v>43</v>
      </c>
      <c r="C9" s="37">
        <f t="shared" si="0"/>
        <v>47</v>
      </c>
      <c r="D9" s="37">
        <f t="shared" si="1"/>
        <v>12</v>
      </c>
      <c r="E9" s="37">
        <f t="shared" si="2"/>
        <v>35</v>
      </c>
      <c r="F9" s="36" t="s">
        <v>44</v>
      </c>
      <c r="G9" s="37">
        <f t="shared" si="3"/>
        <v>43</v>
      </c>
      <c r="H9" s="37">
        <f t="shared" si="4"/>
        <v>6</v>
      </c>
      <c r="I9" s="37">
        <f t="shared" si="5"/>
        <v>37</v>
      </c>
      <c r="J9" s="9"/>
      <c r="K9" s="9"/>
      <c r="L9" s="9"/>
      <c r="N9" s="31" t="s">
        <v>45</v>
      </c>
      <c r="O9" s="32">
        <v>10</v>
      </c>
      <c r="P9" s="33">
        <v>6</v>
      </c>
      <c r="Q9" s="33">
        <v>4</v>
      </c>
      <c r="R9" s="33">
        <v>5</v>
      </c>
      <c r="S9" s="33">
        <v>3</v>
      </c>
      <c r="T9" s="33">
        <v>6</v>
      </c>
      <c r="U9" s="33">
        <v>6</v>
      </c>
      <c r="V9" s="33">
        <v>5</v>
      </c>
      <c r="W9" s="33">
        <v>4</v>
      </c>
      <c r="X9" s="33">
        <v>5</v>
      </c>
      <c r="Y9" s="34">
        <f>IF(P9&gt;1,SUM(P9:X9),"")</f>
        <v>44</v>
      </c>
      <c r="Z9" s="34">
        <f>IF(AB9="TBD","TBD",ROUND(AB9,0))</f>
        <v>9</v>
      </c>
      <c r="AA9" s="34">
        <f>IF(P9&gt;0,SUM(Y9-Z9)," ")</f>
        <v>35</v>
      </c>
      <c r="AB9" s="35">
        <v>8.5166666666666657</v>
      </c>
      <c r="AC9" s="35">
        <v>7.5166666666666657</v>
      </c>
    </row>
    <row r="10" spans="2:29" ht="15.75" x14ac:dyDescent="0.25">
      <c r="B10" s="39" t="s">
        <v>46</v>
      </c>
      <c r="C10" s="32">
        <f t="shared" si="0"/>
        <v>46</v>
      </c>
      <c r="D10" s="32">
        <f t="shared" si="1"/>
        <v>10</v>
      </c>
      <c r="E10" s="32">
        <f t="shared" si="2"/>
        <v>36</v>
      </c>
      <c r="F10" s="39" t="s">
        <v>47</v>
      </c>
      <c r="G10" s="32" t="str">
        <f t="shared" si="3"/>
        <v/>
      </c>
      <c r="H10" s="32">
        <f t="shared" si="4"/>
        <v>5</v>
      </c>
      <c r="I10" s="32" t="str">
        <f t="shared" si="5"/>
        <v xml:space="preserve"> </v>
      </c>
      <c r="J10" s="9"/>
      <c r="K10" s="9"/>
      <c r="L10" s="9"/>
      <c r="N10" s="31" t="s">
        <v>48</v>
      </c>
      <c r="O10" s="32">
        <v>8</v>
      </c>
      <c r="P10" s="33"/>
      <c r="Q10" s="33"/>
      <c r="R10" s="33"/>
      <c r="S10" s="33"/>
      <c r="T10" s="33"/>
      <c r="U10" s="33"/>
      <c r="V10" s="33"/>
      <c r="W10" s="33"/>
      <c r="X10" s="33"/>
      <c r="Y10" s="34" t="str">
        <f>IF(P10&gt;1,SUM(P10:X10),"")</f>
        <v/>
      </c>
      <c r="Z10" s="34">
        <f>IF(AB10="TBD","TBD",ROUND(AB10,0))</f>
        <v>9</v>
      </c>
      <c r="AA10" s="34" t="str">
        <f>IF(P10&gt;0,SUM(Y10-Z10)," ")</f>
        <v xml:space="preserve"> </v>
      </c>
      <c r="AB10" s="35">
        <v>8.8666666666666742</v>
      </c>
      <c r="AC10" s="35">
        <v>8.8666666666666742</v>
      </c>
    </row>
    <row r="11" spans="2:29" ht="15.75" x14ac:dyDescent="0.25">
      <c r="B11" s="39" t="s">
        <v>49</v>
      </c>
      <c r="C11" s="32">
        <f t="shared" si="0"/>
        <v>46</v>
      </c>
      <c r="D11" s="32">
        <f t="shared" si="1"/>
        <v>6</v>
      </c>
      <c r="E11" s="32">
        <f t="shared" si="2"/>
        <v>40</v>
      </c>
      <c r="F11" s="39" t="s">
        <v>50</v>
      </c>
      <c r="G11" s="32" t="str">
        <f t="shared" si="3"/>
        <v/>
      </c>
      <c r="H11" s="32">
        <f t="shared" si="4"/>
        <v>8</v>
      </c>
      <c r="I11" s="32" t="str">
        <f t="shared" si="5"/>
        <v xml:space="preserve"> </v>
      </c>
      <c r="J11" s="9"/>
      <c r="K11" s="9"/>
      <c r="L11" s="9"/>
      <c r="N11" s="31" t="s">
        <v>54</v>
      </c>
      <c r="O11" s="32">
        <v>5</v>
      </c>
      <c r="P11" s="33">
        <v>5</v>
      </c>
      <c r="Q11" s="33">
        <v>5</v>
      </c>
      <c r="R11" s="33">
        <v>5</v>
      </c>
      <c r="S11" s="33">
        <v>5</v>
      </c>
      <c r="T11" s="33">
        <v>4</v>
      </c>
      <c r="U11" s="33">
        <v>6</v>
      </c>
      <c r="V11" s="33">
        <v>7</v>
      </c>
      <c r="W11" s="33">
        <v>5</v>
      </c>
      <c r="X11" s="33">
        <v>5</v>
      </c>
      <c r="Y11" s="34">
        <f>IF(P11&gt;1,SUM(P11:X11),"")</f>
        <v>47</v>
      </c>
      <c r="Z11" s="34">
        <f>IF(AB11="TBD","TBD",ROUND(AB11,0))</f>
        <v>8</v>
      </c>
      <c r="AA11" s="34">
        <f>IF(P11&gt;0,SUM(Y11-Z11)," ")</f>
        <v>39</v>
      </c>
      <c r="AB11" s="35">
        <v>8.3599999999999923</v>
      </c>
      <c r="AC11" s="35">
        <v>8.9799999999999969</v>
      </c>
    </row>
    <row r="12" spans="2:29" ht="15.75" x14ac:dyDescent="0.25">
      <c r="B12" s="39" t="s">
        <v>52</v>
      </c>
      <c r="C12" s="32" t="str">
        <f t="shared" si="0"/>
        <v/>
      </c>
      <c r="D12" s="32">
        <f t="shared" si="1"/>
        <v>0</v>
      </c>
      <c r="E12" s="32" t="str">
        <f t="shared" si="2"/>
        <v xml:space="preserve"> </v>
      </c>
      <c r="F12" s="39" t="s">
        <v>53</v>
      </c>
      <c r="G12" s="32" t="str">
        <f t="shared" si="3"/>
        <v/>
      </c>
      <c r="H12" s="32">
        <f t="shared" si="4"/>
        <v>10</v>
      </c>
      <c r="I12" s="32" t="str">
        <f t="shared" si="5"/>
        <v xml:space="preserve"> </v>
      </c>
      <c r="J12" s="9"/>
      <c r="K12" s="9"/>
      <c r="L12" s="9"/>
      <c r="N12" s="31" t="s">
        <v>57</v>
      </c>
      <c r="O12" s="32">
        <v>2</v>
      </c>
      <c r="P12" s="33">
        <v>5</v>
      </c>
      <c r="Q12" s="33">
        <v>4</v>
      </c>
      <c r="R12" s="33">
        <v>7</v>
      </c>
      <c r="S12" s="33">
        <v>3</v>
      </c>
      <c r="T12" s="33">
        <v>5</v>
      </c>
      <c r="U12" s="33">
        <v>5</v>
      </c>
      <c r="V12" s="33">
        <v>7</v>
      </c>
      <c r="W12" s="33">
        <v>3</v>
      </c>
      <c r="X12" s="33">
        <v>6</v>
      </c>
      <c r="Y12" s="34">
        <f>IF(P12&gt;1,SUM(P12:X12),"")</f>
        <v>45</v>
      </c>
      <c r="Z12" s="40">
        <f>IF(AB12="TBD","TBD",ROUND(AB12,0))-5</f>
        <v>14</v>
      </c>
      <c r="AA12" s="34">
        <f>IF(P12&gt;0,SUM(Y12-Z12)," ")</f>
        <v>31</v>
      </c>
      <c r="AB12" s="35">
        <v>18.850000000000001</v>
      </c>
      <c r="AC12" s="35">
        <v>16.350000000000001</v>
      </c>
    </row>
    <row r="13" spans="2:29" ht="15.75" x14ac:dyDescent="0.25">
      <c r="B13" s="39" t="s">
        <v>55</v>
      </c>
      <c r="C13" s="32" t="str">
        <f t="shared" si="0"/>
        <v/>
      </c>
      <c r="D13" s="32">
        <f t="shared" si="1"/>
        <v>11</v>
      </c>
      <c r="E13" s="32" t="str">
        <f t="shared" si="2"/>
        <v xml:space="preserve"> </v>
      </c>
      <c r="F13" s="39" t="s">
        <v>56</v>
      </c>
      <c r="G13" s="32" t="str">
        <f t="shared" si="3"/>
        <v/>
      </c>
      <c r="H13" s="32">
        <f t="shared" si="4"/>
        <v>15</v>
      </c>
      <c r="I13" s="32" t="str">
        <f t="shared" si="5"/>
        <v xml:space="preserve"> </v>
      </c>
      <c r="J13" s="9"/>
      <c r="K13" s="9"/>
      <c r="L13" s="9"/>
      <c r="N13" s="31" t="s">
        <v>59</v>
      </c>
      <c r="O13" s="32">
        <v>6</v>
      </c>
      <c r="P13" s="33">
        <v>5</v>
      </c>
      <c r="Q13" s="33">
        <v>5</v>
      </c>
      <c r="R13" s="33">
        <v>5</v>
      </c>
      <c r="S13" s="33">
        <v>4</v>
      </c>
      <c r="T13" s="33">
        <v>4</v>
      </c>
      <c r="U13" s="33">
        <v>6</v>
      </c>
      <c r="V13" s="33">
        <v>6</v>
      </c>
      <c r="W13" s="33">
        <v>3</v>
      </c>
      <c r="X13" s="33">
        <v>6</v>
      </c>
      <c r="Y13" s="34">
        <f>IF(P13&gt;1,SUM(P13:X13),"")</f>
        <v>44</v>
      </c>
      <c r="Z13" s="34">
        <f>IF(AB13="TBD","TBD",ROUND(AB13,0))</f>
        <v>7</v>
      </c>
      <c r="AA13" s="34">
        <f>IF(P13&gt;0,SUM(Y13-Z13)," ")</f>
        <v>37</v>
      </c>
      <c r="AB13" s="35">
        <v>7.0583333333333371</v>
      </c>
      <c r="AC13" s="35">
        <v>7.0583333333333371</v>
      </c>
    </row>
    <row r="14" spans="2:29" ht="15.75" x14ac:dyDescent="0.25">
      <c r="B14" s="39" t="s">
        <v>58</v>
      </c>
      <c r="C14" s="32" t="str">
        <f t="shared" si="0"/>
        <v/>
      </c>
      <c r="D14" s="32">
        <f t="shared" si="1"/>
        <v>14</v>
      </c>
      <c r="E14" s="32" t="str">
        <f t="shared" si="2"/>
        <v xml:space="preserve"> </v>
      </c>
      <c r="J14" s="9"/>
      <c r="K14" s="9"/>
      <c r="L14" s="9"/>
      <c r="N14" s="31" t="s">
        <v>47</v>
      </c>
      <c r="O14" s="32">
        <v>4</v>
      </c>
      <c r="P14" s="33"/>
      <c r="Q14" s="33"/>
      <c r="R14" s="33"/>
      <c r="S14" s="33"/>
      <c r="T14" s="33"/>
      <c r="U14" s="33"/>
      <c r="V14" s="33"/>
      <c r="W14" s="33"/>
      <c r="X14" s="33"/>
      <c r="Y14" s="34" t="str">
        <f>IF(P14&gt;1,SUM(P14:X14),"")</f>
        <v/>
      </c>
      <c r="Z14" s="34">
        <f>IF(AB14="TBD","TBD",ROUND(AB14,0))</f>
        <v>5</v>
      </c>
      <c r="AA14" s="34" t="str">
        <f>IF(P14&gt;0,SUM(Y14-Z14)," ")</f>
        <v xml:space="preserve"> </v>
      </c>
      <c r="AB14" s="35">
        <v>4.5166666666666728</v>
      </c>
      <c r="AC14" s="35">
        <v>4.5166666666666728</v>
      </c>
    </row>
    <row r="15" spans="2:29" ht="18.75" customHeight="1" x14ac:dyDescent="0.25">
      <c r="B15" s="39"/>
      <c r="C15" s="32"/>
      <c r="D15" s="32"/>
      <c r="E15" s="32"/>
      <c r="F15" s="39"/>
      <c r="G15" s="32"/>
      <c r="H15" s="32"/>
      <c r="I15" s="32"/>
      <c r="J15" s="9"/>
      <c r="K15" s="9"/>
      <c r="L15" s="9"/>
      <c r="N15" s="31" t="s">
        <v>61</v>
      </c>
      <c r="O15" s="32">
        <v>7</v>
      </c>
      <c r="P15" s="33">
        <v>6</v>
      </c>
      <c r="Q15" s="33">
        <v>6</v>
      </c>
      <c r="R15" s="33">
        <v>7</v>
      </c>
      <c r="S15" s="33">
        <v>5</v>
      </c>
      <c r="T15" s="33">
        <v>5</v>
      </c>
      <c r="U15" s="33">
        <v>5</v>
      </c>
      <c r="V15" s="33">
        <v>6</v>
      </c>
      <c r="W15" s="33">
        <v>4</v>
      </c>
      <c r="X15" s="33">
        <v>6</v>
      </c>
      <c r="Y15" s="34">
        <f>IF(P15&gt;1,SUM(P15:X15),"")</f>
        <v>50</v>
      </c>
      <c r="Z15" s="34">
        <f>IF(AB15="TBD","TBD",ROUND(AB15,0))</f>
        <v>9</v>
      </c>
      <c r="AA15" s="34">
        <f>IF(P15&gt;0,SUM(Y15-Z15)," ")</f>
        <v>41</v>
      </c>
      <c r="AB15" s="35">
        <v>9.0166666666666728</v>
      </c>
      <c r="AC15" s="35">
        <v>9.8083333333333371</v>
      </c>
    </row>
    <row r="16" spans="2:29" ht="15.75" x14ac:dyDescent="0.25">
      <c r="B16" s="41" t="s">
        <v>60</v>
      </c>
      <c r="C16" s="42"/>
      <c r="D16" s="43">
        <f>AVERAGE(D4:D14)</f>
        <v>9.1</v>
      </c>
      <c r="E16" s="44">
        <f>SUM(E5:E9)</f>
        <v>170</v>
      </c>
      <c r="F16" s="41" t="s">
        <v>60</v>
      </c>
      <c r="G16" s="42"/>
      <c r="H16" s="43">
        <f>AVERAGE(H4:H14)</f>
        <v>9.1111111111111107</v>
      </c>
      <c r="I16" s="45">
        <f>SUM(I5:I9)</f>
        <v>177</v>
      </c>
      <c r="J16" s="9"/>
      <c r="K16" s="9"/>
      <c r="L16" s="9"/>
      <c r="N16" s="31" t="s">
        <v>63</v>
      </c>
      <c r="O16" s="32">
        <v>7</v>
      </c>
      <c r="P16" s="33">
        <v>5</v>
      </c>
      <c r="Q16" s="33">
        <v>6</v>
      </c>
      <c r="R16" s="33">
        <v>4</v>
      </c>
      <c r="S16" s="33">
        <v>3</v>
      </c>
      <c r="T16" s="33">
        <v>5</v>
      </c>
      <c r="U16" s="33">
        <v>5</v>
      </c>
      <c r="V16" s="33">
        <v>8</v>
      </c>
      <c r="W16" s="33">
        <v>5</v>
      </c>
      <c r="X16" s="33">
        <v>7</v>
      </c>
      <c r="Y16" s="34">
        <f>IF(P16&gt;1,SUM(P16:X16),"")</f>
        <v>48</v>
      </c>
      <c r="Z16" s="34">
        <f>IF(AB16="TBD","TBD",ROUND(AB16,0))</f>
        <v>13</v>
      </c>
      <c r="AA16" s="34">
        <f>IF(P16&gt;0,SUM(Y16-Z16)," ")</f>
        <v>35</v>
      </c>
      <c r="AB16" s="35">
        <v>12.766666666666673</v>
      </c>
      <c r="AC16" s="35">
        <v>13.058333333333337</v>
      </c>
    </row>
    <row r="17" spans="2:29" ht="15.75" x14ac:dyDescent="0.25">
      <c r="B17" s="41" t="s">
        <v>62</v>
      </c>
      <c r="C17" s="42"/>
      <c r="D17" s="43"/>
      <c r="E17" s="37">
        <f>E16-SUM($H$1*5)</f>
        <v>-5</v>
      </c>
      <c r="F17" s="41" t="s">
        <v>62</v>
      </c>
      <c r="G17" s="42"/>
      <c r="H17" s="43"/>
      <c r="I17" s="32">
        <f>I16-SUM($H$1*5)</f>
        <v>2</v>
      </c>
      <c r="J17" s="9"/>
      <c r="K17" s="9"/>
      <c r="L17" s="9"/>
      <c r="N17" s="31" t="s">
        <v>51</v>
      </c>
      <c r="O17" s="32">
        <v>9</v>
      </c>
      <c r="P17" s="33">
        <v>4</v>
      </c>
      <c r="Q17" s="33">
        <v>5</v>
      </c>
      <c r="R17" s="33">
        <v>5</v>
      </c>
      <c r="S17" s="33">
        <v>4</v>
      </c>
      <c r="T17" s="33">
        <v>6</v>
      </c>
      <c r="U17" s="33">
        <v>6</v>
      </c>
      <c r="V17" s="33">
        <v>7</v>
      </c>
      <c r="W17" s="33">
        <v>4</v>
      </c>
      <c r="X17" s="33">
        <v>5</v>
      </c>
      <c r="Y17" s="34">
        <f>IF(P17&gt;1,SUM(P17:X17),"")</f>
        <v>46</v>
      </c>
      <c r="Z17" s="34">
        <f>IF(AB17="TBD","TBD",ROUND(AB17,0))</f>
        <v>11</v>
      </c>
      <c r="AA17" s="34">
        <f>IF(P17&gt;0,SUM(Y17-Z17)," ")</f>
        <v>35</v>
      </c>
      <c r="AB17" s="35">
        <v>11.100000000000001</v>
      </c>
      <c r="AC17" s="35">
        <v>10.850000000000001</v>
      </c>
    </row>
    <row r="18" spans="2:29" ht="15" customHeight="1" x14ac:dyDescent="0.25">
      <c r="B18" s="46"/>
      <c r="C18" s="47"/>
      <c r="D18" s="48"/>
      <c r="E18" s="49"/>
      <c r="F18" s="46"/>
      <c r="G18" s="47"/>
      <c r="H18" s="48"/>
      <c r="I18" s="49"/>
      <c r="J18" s="9"/>
      <c r="K18" s="9"/>
      <c r="L18" s="9"/>
      <c r="N18" s="31" t="s">
        <v>64</v>
      </c>
      <c r="O18" s="32">
        <v>7</v>
      </c>
      <c r="P18" s="33">
        <v>5</v>
      </c>
      <c r="Q18" s="33">
        <v>5</v>
      </c>
      <c r="R18" s="33">
        <v>4</v>
      </c>
      <c r="S18" s="33">
        <v>3</v>
      </c>
      <c r="T18" s="33">
        <v>5</v>
      </c>
      <c r="U18" s="33">
        <v>5</v>
      </c>
      <c r="V18" s="33">
        <v>5</v>
      </c>
      <c r="W18" s="33">
        <v>3</v>
      </c>
      <c r="X18" s="33">
        <v>6</v>
      </c>
      <c r="Y18" s="34">
        <f>IF(P18&gt;1,SUM(P18:X18),"")</f>
        <v>41</v>
      </c>
      <c r="Z18" s="34">
        <f>IF(AB18="TBD","TBD",ROUND(AB18,0))</f>
        <v>8</v>
      </c>
      <c r="AA18" s="34">
        <f>IF(P18&gt;0,SUM(Y18-Z18)," ")</f>
        <v>33</v>
      </c>
      <c r="AB18" s="35">
        <v>7.8999999999999986</v>
      </c>
      <c r="AC18" s="35">
        <v>7.1499999999999986</v>
      </c>
    </row>
    <row r="19" spans="2:29" ht="15.75" x14ac:dyDescent="0.25">
      <c r="B19" s="21" t="s">
        <v>65</v>
      </c>
      <c r="C19" s="21"/>
      <c r="D19" s="22" t="s">
        <v>17</v>
      </c>
      <c r="E19" s="23" t="s">
        <v>15</v>
      </c>
      <c r="F19" s="21" t="s">
        <v>66</v>
      </c>
      <c r="G19" s="21"/>
      <c r="H19" s="22" t="s">
        <v>17</v>
      </c>
      <c r="I19" s="23" t="s">
        <v>15</v>
      </c>
      <c r="J19" s="9"/>
      <c r="K19" s="9"/>
      <c r="L19" s="9"/>
      <c r="N19" s="50" t="s">
        <v>67</v>
      </c>
      <c r="O19" s="32">
        <v>2</v>
      </c>
      <c r="P19" s="33">
        <v>5</v>
      </c>
      <c r="Q19" s="33">
        <v>4</v>
      </c>
      <c r="R19" s="33">
        <v>6</v>
      </c>
      <c r="S19" s="33">
        <v>3</v>
      </c>
      <c r="T19" s="33">
        <v>4</v>
      </c>
      <c r="U19" s="33">
        <v>4</v>
      </c>
      <c r="V19" s="33">
        <v>7</v>
      </c>
      <c r="W19" s="33">
        <v>3</v>
      </c>
      <c r="X19" s="33">
        <v>5</v>
      </c>
      <c r="Y19" s="34">
        <f>IF(P19&gt;1,SUM(P19:X19),"")</f>
        <v>41</v>
      </c>
      <c r="Z19" s="34">
        <f>IF(AB19="TBD","TBD",ROUND(AB19,0))</f>
        <v>5</v>
      </c>
      <c r="AA19" s="34">
        <f>IF(P19&gt;0,SUM(Y19-Z19)," ")</f>
        <v>36</v>
      </c>
      <c r="AB19" s="35">
        <v>4.8916666666666657</v>
      </c>
      <c r="AC19" s="35">
        <v>4.8916666666666657</v>
      </c>
    </row>
    <row r="20" spans="2:29" ht="15.75" x14ac:dyDescent="0.25">
      <c r="B20" s="28" t="s">
        <v>68</v>
      </c>
      <c r="C20" s="28" t="s">
        <v>26</v>
      </c>
      <c r="D20" s="29" t="s">
        <v>27</v>
      </c>
      <c r="E20" s="30" t="s">
        <v>28</v>
      </c>
      <c r="F20" s="28" t="s">
        <v>69</v>
      </c>
      <c r="G20" s="28" t="s">
        <v>26</v>
      </c>
      <c r="H20" s="29" t="s">
        <v>27</v>
      </c>
      <c r="I20" s="30" t="s">
        <v>28</v>
      </c>
      <c r="J20" s="9"/>
      <c r="K20" s="9"/>
      <c r="L20" s="9"/>
      <c r="N20" s="50" t="s">
        <v>70</v>
      </c>
      <c r="O20" s="32">
        <v>5</v>
      </c>
      <c r="P20" s="33">
        <v>5</v>
      </c>
      <c r="Q20" s="33">
        <v>6</v>
      </c>
      <c r="R20" s="33">
        <v>7</v>
      </c>
      <c r="S20" s="33">
        <v>4</v>
      </c>
      <c r="T20" s="33">
        <v>4</v>
      </c>
      <c r="U20" s="33">
        <v>5</v>
      </c>
      <c r="V20" s="33">
        <v>7</v>
      </c>
      <c r="W20" s="33">
        <v>4</v>
      </c>
      <c r="X20" s="33">
        <v>6</v>
      </c>
      <c r="Y20" s="34">
        <f>IF(P20&gt;1,SUM(P20:X20),"")</f>
        <v>48</v>
      </c>
      <c r="Z20" s="34">
        <f>IF(AB20="TBD","TBD",ROUND(AB20,0))</f>
        <v>15</v>
      </c>
      <c r="AA20" s="34">
        <f>IF(P20&gt;0,SUM(Y20-Z20)," ")</f>
        <v>33</v>
      </c>
      <c r="AB20" s="35">
        <v>14.5</v>
      </c>
      <c r="AC20" s="35">
        <v>13.5</v>
      </c>
    </row>
    <row r="21" spans="2:29" ht="15.75" x14ac:dyDescent="0.25">
      <c r="B21" s="36" t="s">
        <v>70</v>
      </c>
      <c r="C21" s="37">
        <f t="shared" ref="C21:C30" si="6">INDEX($Y$4:$Y$104,MATCH(B21,$N$4:$N$104,0))</f>
        <v>48</v>
      </c>
      <c r="D21" s="37">
        <f t="shared" ref="D21:D30" si="7">INDEX($Z$4:$Z$104,MATCH(B21,$N$4:$N$104,0))</f>
        <v>15</v>
      </c>
      <c r="E21" s="37">
        <f t="shared" ref="E21:E30" si="8">INDEX($AA$4:$AA$104,MATCH(B21,$N$4:$N$104,0))</f>
        <v>33</v>
      </c>
      <c r="F21" s="36" t="s">
        <v>36</v>
      </c>
      <c r="G21" s="37">
        <f t="shared" ref="G21:G30" si="9">INDEX($Y$4:$Y$104,MATCH(F21,$N$4:$N$104,0))</f>
        <v>45</v>
      </c>
      <c r="H21" s="37">
        <f t="shared" ref="H21:H30" si="10">INDEX($Z$4:$Z$104,MATCH(F21,$N$4:$N$104,0))</f>
        <v>14</v>
      </c>
      <c r="I21" s="37">
        <f t="shared" ref="I21:I30" si="11">INDEX($AA$4:$AA$104,MATCH(F21,$N$4:$N$104,0))</f>
        <v>31</v>
      </c>
      <c r="J21" s="9"/>
      <c r="K21" s="9"/>
      <c r="L21" s="9"/>
      <c r="N21" s="31" t="s">
        <v>71</v>
      </c>
      <c r="O21" s="32">
        <v>9</v>
      </c>
      <c r="P21" s="33">
        <v>4</v>
      </c>
      <c r="Q21" s="33">
        <v>5</v>
      </c>
      <c r="R21" s="33">
        <v>6</v>
      </c>
      <c r="S21" s="33">
        <v>4</v>
      </c>
      <c r="T21" s="33">
        <v>4</v>
      </c>
      <c r="U21" s="33">
        <v>5</v>
      </c>
      <c r="V21" s="33">
        <v>6</v>
      </c>
      <c r="W21" s="33">
        <v>4</v>
      </c>
      <c r="X21" s="33">
        <v>6</v>
      </c>
      <c r="Y21" s="34">
        <f>IF(P21&gt;1,SUM(P21:X21),"")</f>
        <v>44</v>
      </c>
      <c r="Z21" s="34">
        <f>IF(AB21="TBD","TBD",ROUND(AB21,0))</f>
        <v>5</v>
      </c>
      <c r="AA21" s="34">
        <f>IF(P21&gt;0,SUM(Y21-Z21)," ")</f>
        <v>39</v>
      </c>
      <c r="AB21" s="35">
        <v>5.18333333333333</v>
      </c>
      <c r="AC21" s="35">
        <v>5.18333333333333</v>
      </c>
    </row>
    <row r="22" spans="2:29" ht="15.75" x14ac:dyDescent="0.25">
      <c r="B22" s="36" t="s">
        <v>72</v>
      </c>
      <c r="C22" s="37">
        <f t="shared" si="6"/>
        <v>43</v>
      </c>
      <c r="D22" s="37">
        <f t="shared" si="7"/>
        <v>8</v>
      </c>
      <c r="E22" s="37">
        <f t="shared" si="8"/>
        <v>35</v>
      </c>
      <c r="F22" s="36" t="s">
        <v>73</v>
      </c>
      <c r="G22" s="37">
        <f t="shared" si="9"/>
        <v>51</v>
      </c>
      <c r="H22" s="37">
        <f t="shared" si="10"/>
        <v>17</v>
      </c>
      <c r="I22" s="37">
        <f t="shared" si="11"/>
        <v>34</v>
      </c>
      <c r="J22" s="9"/>
      <c r="K22" s="9"/>
      <c r="L22" s="9"/>
      <c r="N22" s="31" t="s">
        <v>46</v>
      </c>
      <c r="O22" s="32">
        <v>1</v>
      </c>
      <c r="P22" s="33">
        <v>5</v>
      </c>
      <c r="Q22" s="33">
        <v>4</v>
      </c>
      <c r="R22" s="33">
        <v>5</v>
      </c>
      <c r="S22" s="33">
        <v>4</v>
      </c>
      <c r="T22" s="33">
        <v>6</v>
      </c>
      <c r="U22" s="33">
        <v>5</v>
      </c>
      <c r="V22" s="33">
        <v>8</v>
      </c>
      <c r="W22" s="33">
        <v>4</v>
      </c>
      <c r="X22" s="33">
        <v>5</v>
      </c>
      <c r="Y22" s="34">
        <f>IF(P22&gt;1,SUM(P22:X22),"")</f>
        <v>46</v>
      </c>
      <c r="Z22" s="34">
        <f>IF(AB22="TBD","TBD",ROUND(AB22,0))</f>
        <v>10</v>
      </c>
      <c r="AA22" s="34">
        <f>IF(P22&gt;0,SUM(Y22-Z22)," ")</f>
        <v>36</v>
      </c>
      <c r="AB22" s="35">
        <v>9.8500000000000014</v>
      </c>
      <c r="AC22" s="35">
        <v>9.3500000000000014</v>
      </c>
    </row>
    <row r="23" spans="2:29" ht="15.75" x14ac:dyDescent="0.25">
      <c r="B23" s="36" t="s">
        <v>74</v>
      </c>
      <c r="C23" s="37">
        <f t="shared" si="6"/>
        <v>38</v>
      </c>
      <c r="D23" s="37">
        <f t="shared" si="7"/>
        <v>2</v>
      </c>
      <c r="E23" s="37">
        <f t="shared" si="8"/>
        <v>36</v>
      </c>
      <c r="F23" s="36" t="s">
        <v>75</v>
      </c>
      <c r="G23" s="37">
        <f t="shared" si="9"/>
        <v>42</v>
      </c>
      <c r="H23" s="37">
        <f t="shared" si="10"/>
        <v>7</v>
      </c>
      <c r="I23" s="37">
        <f t="shared" si="11"/>
        <v>35</v>
      </c>
      <c r="J23" s="9"/>
      <c r="K23" s="9"/>
      <c r="L23" s="9"/>
      <c r="N23" s="31" t="s">
        <v>44</v>
      </c>
      <c r="O23" s="32">
        <v>4</v>
      </c>
      <c r="P23" s="33">
        <v>5</v>
      </c>
      <c r="Q23" s="33">
        <v>4</v>
      </c>
      <c r="R23" s="33">
        <v>5</v>
      </c>
      <c r="S23" s="33">
        <v>6</v>
      </c>
      <c r="T23" s="33">
        <v>5</v>
      </c>
      <c r="U23" s="33">
        <v>4</v>
      </c>
      <c r="V23" s="33">
        <v>6</v>
      </c>
      <c r="W23" s="33">
        <v>4</v>
      </c>
      <c r="X23" s="33">
        <v>4</v>
      </c>
      <c r="Y23" s="34">
        <f>IF(P23&gt;1,SUM(P23:X23),"")</f>
        <v>43</v>
      </c>
      <c r="Z23" s="34">
        <f>IF(AB23="TBD","TBD",ROUND(AB23,0))</f>
        <v>6</v>
      </c>
      <c r="AA23" s="34">
        <f>IF(P23&gt;0,SUM(Y23-Z23)," ")</f>
        <v>37</v>
      </c>
      <c r="AB23" s="35">
        <v>5.7666666666666657</v>
      </c>
      <c r="AC23" s="35">
        <v>5.5166666666666657</v>
      </c>
    </row>
    <row r="24" spans="2:29" ht="15.75" x14ac:dyDescent="0.25">
      <c r="B24" s="36" t="s">
        <v>76</v>
      </c>
      <c r="C24" s="37">
        <f t="shared" si="6"/>
        <v>45</v>
      </c>
      <c r="D24" s="37">
        <f t="shared" si="7"/>
        <v>9</v>
      </c>
      <c r="E24" s="37">
        <f t="shared" si="8"/>
        <v>36</v>
      </c>
      <c r="F24" s="36" t="s">
        <v>77</v>
      </c>
      <c r="G24" s="37">
        <f t="shared" si="9"/>
        <v>38</v>
      </c>
      <c r="H24" s="37">
        <f t="shared" si="10"/>
        <v>2</v>
      </c>
      <c r="I24" s="37">
        <f t="shared" si="11"/>
        <v>36</v>
      </c>
      <c r="J24" s="9"/>
      <c r="K24" s="9"/>
      <c r="L24" s="9"/>
      <c r="N24" s="31" t="s">
        <v>78</v>
      </c>
      <c r="O24" s="32">
        <v>2</v>
      </c>
      <c r="P24" s="33">
        <v>6</v>
      </c>
      <c r="Q24" s="33">
        <v>6</v>
      </c>
      <c r="R24" s="33">
        <v>7</v>
      </c>
      <c r="S24" s="33">
        <v>4</v>
      </c>
      <c r="T24" s="33">
        <v>4</v>
      </c>
      <c r="U24" s="33">
        <v>6</v>
      </c>
      <c r="V24" s="33">
        <v>8</v>
      </c>
      <c r="W24" s="33">
        <v>5</v>
      </c>
      <c r="X24" s="33">
        <v>4</v>
      </c>
      <c r="Y24" s="34">
        <f>IF(P24&gt;1,SUM(P24:X24),"")</f>
        <v>50</v>
      </c>
      <c r="Z24" s="34">
        <f>IF(AB24="TBD","TBD",ROUND(AB24,0))</f>
        <v>5</v>
      </c>
      <c r="AA24" s="34">
        <f>IF(P24&gt;0,SUM(Y24-Z24)," ")</f>
        <v>45</v>
      </c>
      <c r="AB24" s="35">
        <v>5.4750000000000014</v>
      </c>
      <c r="AC24" s="35">
        <v>5.4750000000000014</v>
      </c>
    </row>
    <row r="25" spans="2:29" ht="15.75" x14ac:dyDescent="0.25">
      <c r="B25" s="36" t="s">
        <v>79</v>
      </c>
      <c r="C25" s="37">
        <f t="shared" si="6"/>
        <v>46</v>
      </c>
      <c r="D25" s="37">
        <f t="shared" si="7"/>
        <v>10</v>
      </c>
      <c r="E25" s="37">
        <f t="shared" si="8"/>
        <v>36</v>
      </c>
      <c r="F25" s="36" t="s">
        <v>80</v>
      </c>
      <c r="G25" s="37">
        <f t="shared" si="9"/>
        <v>41</v>
      </c>
      <c r="H25" s="37">
        <f t="shared" si="10"/>
        <v>5</v>
      </c>
      <c r="I25" s="37">
        <f t="shared" si="11"/>
        <v>36</v>
      </c>
      <c r="J25" s="9"/>
      <c r="K25" s="9"/>
      <c r="L25" s="9"/>
      <c r="N25" s="31" t="s">
        <v>81</v>
      </c>
      <c r="O25" s="32">
        <v>2</v>
      </c>
      <c r="P25" s="33">
        <v>7</v>
      </c>
      <c r="Q25" s="33">
        <v>4</v>
      </c>
      <c r="R25" s="33">
        <v>5</v>
      </c>
      <c r="S25" s="33">
        <v>3</v>
      </c>
      <c r="T25" s="33">
        <v>5</v>
      </c>
      <c r="U25" s="33">
        <v>5</v>
      </c>
      <c r="V25" s="33">
        <v>6</v>
      </c>
      <c r="W25" s="33">
        <v>4</v>
      </c>
      <c r="X25" s="33">
        <v>4</v>
      </c>
      <c r="Y25" s="34">
        <f>IF(P25&gt;1,SUM(P25:X25),"")</f>
        <v>43</v>
      </c>
      <c r="Z25" s="34">
        <f>IF(AB25="TBD","TBD",ROUND(AB25,0))</f>
        <v>7</v>
      </c>
      <c r="AA25" s="34">
        <f>IF(P25&gt;0,SUM(Y25-Z25)," ")</f>
        <v>36</v>
      </c>
      <c r="AB25" s="35">
        <v>6.6000000000000014</v>
      </c>
      <c r="AC25" s="35">
        <v>6.8500000000000014</v>
      </c>
    </row>
    <row r="26" spans="2:29" ht="15.75" x14ac:dyDescent="0.25">
      <c r="B26" s="36" t="s">
        <v>82</v>
      </c>
      <c r="C26" s="37">
        <f t="shared" si="6"/>
        <v>42</v>
      </c>
      <c r="D26" s="37">
        <f t="shared" si="7"/>
        <v>5</v>
      </c>
      <c r="E26" s="37">
        <f t="shared" si="8"/>
        <v>37</v>
      </c>
      <c r="F26" s="36" t="s">
        <v>83</v>
      </c>
      <c r="G26" s="37">
        <f t="shared" si="9"/>
        <v>47</v>
      </c>
      <c r="H26" s="37">
        <f t="shared" si="10"/>
        <v>10</v>
      </c>
      <c r="I26" s="37">
        <f t="shared" si="11"/>
        <v>37</v>
      </c>
      <c r="J26" s="9"/>
      <c r="K26" s="9"/>
      <c r="L26" s="9"/>
      <c r="N26" s="31" t="s">
        <v>35</v>
      </c>
      <c r="O26" s="32">
        <v>4</v>
      </c>
      <c r="P26" s="33">
        <v>5</v>
      </c>
      <c r="Q26" s="33">
        <v>6</v>
      </c>
      <c r="R26" s="33">
        <v>5</v>
      </c>
      <c r="S26" s="33">
        <v>5</v>
      </c>
      <c r="T26" s="33">
        <v>5</v>
      </c>
      <c r="U26" s="33">
        <v>5</v>
      </c>
      <c r="V26" s="33">
        <v>7</v>
      </c>
      <c r="W26" s="33">
        <v>4</v>
      </c>
      <c r="X26" s="33">
        <v>4</v>
      </c>
      <c r="Y26" s="34">
        <f>IF(P26&gt;1,SUM(P26:X26),"")</f>
        <v>46</v>
      </c>
      <c r="Z26" s="34">
        <f>IF(AB26="TBD","TBD",ROUND(AB26,0))</f>
        <v>11</v>
      </c>
      <c r="AA26" s="34">
        <f>IF(P26&gt;0,SUM(Y26-Z26)," ")</f>
        <v>35</v>
      </c>
      <c r="AB26" s="35">
        <v>10.600000000000001</v>
      </c>
      <c r="AC26" s="35">
        <v>10.725000000000001</v>
      </c>
    </row>
    <row r="27" spans="2:29" ht="15.75" x14ac:dyDescent="0.25">
      <c r="B27" s="39" t="s">
        <v>54</v>
      </c>
      <c r="C27" s="32">
        <f t="shared" si="6"/>
        <v>47</v>
      </c>
      <c r="D27" s="32">
        <f t="shared" si="7"/>
        <v>8</v>
      </c>
      <c r="E27" s="32">
        <f t="shared" si="8"/>
        <v>39</v>
      </c>
      <c r="F27" s="39" t="s">
        <v>84</v>
      </c>
      <c r="G27" s="32">
        <f t="shared" si="9"/>
        <v>50</v>
      </c>
      <c r="H27" s="32">
        <f t="shared" si="10"/>
        <v>12</v>
      </c>
      <c r="I27" s="32">
        <f t="shared" si="11"/>
        <v>38</v>
      </c>
      <c r="J27" s="9"/>
      <c r="K27" s="9"/>
      <c r="L27" s="9"/>
      <c r="N27" s="31" t="s">
        <v>73</v>
      </c>
      <c r="O27" s="32">
        <v>3</v>
      </c>
      <c r="P27" s="33">
        <v>5</v>
      </c>
      <c r="Q27" s="33">
        <v>6</v>
      </c>
      <c r="R27" s="33">
        <v>8</v>
      </c>
      <c r="S27" s="33">
        <v>5</v>
      </c>
      <c r="T27" s="33">
        <v>5</v>
      </c>
      <c r="U27" s="33">
        <v>5</v>
      </c>
      <c r="V27" s="33">
        <v>7</v>
      </c>
      <c r="W27" s="33">
        <v>4</v>
      </c>
      <c r="X27" s="33">
        <v>6</v>
      </c>
      <c r="Y27" s="34">
        <f>IF(P27&gt;1,SUM(P27:X27),"")</f>
        <v>51</v>
      </c>
      <c r="Z27" s="34">
        <f>IF(AB27="TBD","TBD",ROUND(AB27,0))</f>
        <v>17</v>
      </c>
      <c r="AA27" s="34">
        <f>IF(P27&gt;0,SUM(Y27-Z27)," ")</f>
        <v>34</v>
      </c>
      <c r="AB27" s="35">
        <v>16.850000000000001</v>
      </c>
      <c r="AC27" s="35">
        <v>15.850000000000001</v>
      </c>
    </row>
    <row r="28" spans="2:29" ht="15.75" customHeight="1" x14ac:dyDescent="0.25">
      <c r="B28" s="39" t="s">
        <v>39</v>
      </c>
      <c r="C28" s="32">
        <f t="shared" si="6"/>
        <v>59</v>
      </c>
      <c r="D28" s="32">
        <f t="shared" si="7"/>
        <v>18</v>
      </c>
      <c r="E28" s="32">
        <f t="shared" si="8"/>
        <v>41</v>
      </c>
      <c r="F28" s="39" t="s">
        <v>85</v>
      </c>
      <c r="G28" s="32">
        <f t="shared" si="9"/>
        <v>41</v>
      </c>
      <c r="H28" s="32">
        <f t="shared" si="10"/>
        <v>5</v>
      </c>
      <c r="I28" s="32">
        <f t="shared" si="11"/>
        <v>36</v>
      </c>
      <c r="J28" s="9"/>
      <c r="K28" s="9"/>
      <c r="L28" s="9"/>
      <c r="N28" s="31" t="s">
        <v>86</v>
      </c>
      <c r="O28" s="32">
        <v>7</v>
      </c>
      <c r="P28" s="33">
        <v>7</v>
      </c>
      <c r="Q28" s="33">
        <v>7</v>
      </c>
      <c r="R28" s="33">
        <v>7</v>
      </c>
      <c r="S28" s="33">
        <v>4</v>
      </c>
      <c r="T28" s="33">
        <v>7</v>
      </c>
      <c r="U28" s="33">
        <v>4</v>
      </c>
      <c r="V28" s="33">
        <v>8</v>
      </c>
      <c r="W28" s="33">
        <v>4</v>
      </c>
      <c r="X28" s="33">
        <v>6</v>
      </c>
      <c r="Y28" s="34">
        <f>IF(P28&gt;1,SUM(P28:X28),"")</f>
        <v>54</v>
      </c>
      <c r="Z28" s="34">
        <f>IF(AB28="TBD","TBD",ROUND(AB28,0))</f>
        <v>19</v>
      </c>
      <c r="AA28" s="34">
        <f>IF(P28&gt;0,SUM(Y28-Z28)," ")</f>
        <v>35</v>
      </c>
      <c r="AB28" s="35">
        <v>19.433333333333337</v>
      </c>
      <c r="AC28" s="35">
        <v>18.683333333333337</v>
      </c>
    </row>
    <row r="29" spans="2:29" ht="15.75" x14ac:dyDescent="0.25">
      <c r="B29" s="39" t="s">
        <v>87</v>
      </c>
      <c r="C29" s="32" t="str">
        <f t="shared" si="6"/>
        <v/>
      </c>
      <c r="D29" s="32">
        <f t="shared" si="7"/>
        <v>5</v>
      </c>
      <c r="E29" s="32" t="str">
        <f t="shared" si="8"/>
        <v xml:space="preserve"> </v>
      </c>
      <c r="F29" s="39" t="s">
        <v>88</v>
      </c>
      <c r="G29" s="32" t="str">
        <f t="shared" si="9"/>
        <v/>
      </c>
      <c r="H29" s="32">
        <f t="shared" si="10"/>
        <v>7</v>
      </c>
      <c r="I29" s="32" t="str">
        <f t="shared" si="11"/>
        <v xml:space="preserve"> </v>
      </c>
      <c r="J29" s="9"/>
      <c r="K29" s="9"/>
      <c r="L29" s="9"/>
      <c r="N29" s="31" t="s">
        <v>89</v>
      </c>
      <c r="O29" s="32">
        <v>7</v>
      </c>
      <c r="P29" s="33">
        <v>4</v>
      </c>
      <c r="Q29" s="33">
        <v>5</v>
      </c>
      <c r="R29" s="33">
        <v>5</v>
      </c>
      <c r="S29" s="33">
        <v>2</v>
      </c>
      <c r="T29" s="33">
        <v>4</v>
      </c>
      <c r="U29" s="33">
        <v>4</v>
      </c>
      <c r="V29" s="33">
        <v>6</v>
      </c>
      <c r="W29" s="33">
        <v>3</v>
      </c>
      <c r="X29" s="33">
        <v>4</v>
      </c>
      <c r="Y29" s="34">
        <f>IF(P29&gt;1,SUM(P29:X29),"")</f>
        <v>37</v>
      </c>
      <c r="Z29" s="34">
        <f>IF(AB29="TBD","TBD",ROUND(AB29,0))</f>
        <v>3</v>
      </c>
      <c r="AA29" s="34">
        <f>IF(P29&gt;0,SUM(Y29-Z29)," ")</f>
        <v>34</v>
      </c>
      <c r="AB29" s="35">
        <v>2.8500000000000014</v>
      </c>
      <c r="AC29" s="35">
        <v>2.6000000000000014</v>
      </c>
    </row>
    <row r="30" spans="2:29" ht="15" customHeight="1" x14ac:dyDescent="0.25">
      <c r="B30" s="39" t="s">
        <v>33</v>
      </c>
      <c r="C30" s="32" t="str">
        <f t="shared" si="6"/>
        <v/>
      </c>
      <c r="D30" s="32">
        <f t="shared" si="7"/>
        <v>9</v>
      </c>
      <c r="E30" s="32" t="str">
        <f t="shared" si="8"/>
        <v xml:space="preserve"> </v>
      </c>
      <c r="F30" s="39" t="s">
        <v>90</v>
      </c>
      <c r="G30" s="32" t="str">
        <f t="shared" si="9"/>
        <v/>
      </c>
      <c r="H30" s="32">
        <f t="shared" si="10"/>
        <v>11</v>
      </c>
      <c r="I30" s="32" t="str">
        <f t="shared" si="11"/>
        <v xml:space="preserve"> </v>
      </c>
      <c r="J30" s="9"/>
      <c r="K30" s="9"/>
      <c r="L30" s="9"/>
      <c r="N30" s="31" t="s">
        <v>31</v>
      </c>
      <c r="O30" s="32">
        <v>1</v>
      </c>
      <c r="P30" s="33">
        <v>4</v>
      </c>
      <c r="Q30" s="33">
        <v>5</v>
      </c>
      <c r="R30" s="33">
        <v>5</v>
      </c>
      <c r="S30" s="33">
        <v>3</v>
      </c>
      <c r="T30" s="33">
        <v>4</v>
      </c>
      <c r="U30" s="33">
        <v>5</v>
      </c>
      <c r="V30" s="33">
        <v>4</v>
      </c>
      <c r="W30" s="33">
        <v>5</v>
      </c>
      <c r="X30" s="33">
        <v>6</v>
      </c>
      <c r="Y30" s="34">
        <f>IF(P30&gt;1,SUM(P30:X30),"")</f>
        <v>41</v>
      </c>
      <c r="Z30" s="34">
        <f>IF(AB30="TBD","TBD",ROUND(AB30,0))</f>
        <v>9</v>
      </c>
      <c r="AA30" s="34">
        <f>IF(P30&gt;0,SUM(Y30-Z30)," ")</f>
        <v>32</v>
      </c>
      <c r="AB30" s="35">
        <v>8.7666666666666657</v>
      </c>
      <c r="AC30" s="35">
        <v>7.7666666666666657</v>
      </c>
    </row>
    <row r="31" spans="2:29" ht="15.75" x14ac:dyDescent="0.25">
      <c r="B31" s="39"/>
      <c r="C31" s="32"/>
      <c r="D31" s="32"/>
      <c r="E31" s="32"/>
      <c r="F31" s="39"/>
      <c r="G31" s="32"/>
      <c r="H31" s="32"/>
      <c r="I31" s="32"/>
      <c r="J31" s="9"/>
      <c r="K31" s="9"/>
      <c r="L31" s="9"/>
      <c r="N31" s="31" t="s">
        <v>56</v>
      </c>
      <c r="O31" s="32">
        <v>4</v>
      </c>
      <c r="P31" s="33"/>
      <c r="Q31" s="33"/>
      <c r="R31" s="33"/>
      <c r="S31" s="33"/>
      <c r="T31" s="33"/>
      <c r="U31" s="33"/>
      <c r="V31" s="33"/>
      <c r="W31" s="33"/>
      <c r="X31" s="33"/>
      <c r="Y31" s="34" t="str">
        <f>IF(P31&gt;1,SUM(P31:X31),"")</f>
        <v/>
      </c>
      <c r="Z31" s="34">
        <f>IF(AB31="TBD","TBD",ROUND(AB31,0))</f>
        <v>15</v>
      </c>
      <c r="AA31" s="34" t="str">
        <f>IF(P31&gt;0,SUM(Y31-Z31)," ")</f>
        <v xml:space="preserve"> </v>
      </c>
      <c r="AB31" s="35">
        <v>14.799999999999997</v>
      </c>
      <c r="AC31" s="35">
        <v>14.799999999999997</v>
      </c>
    </row>
    <row r="32" spans="2:29" ht="15.75" customHeight="1" x14ac:dyDescent="0.25">
      <c r="B32" s="41" t="s">
        <v>60</v>
      </c>
      <c r="C32" s="42"/>
      <c r="D32" s="43">
        <f>AVERAGE(D20:D30)</f>
        <v>8.9</v>
      </c>
      <c r="E32" s="45">
        <f>SUM(E21:E26)</f>
        <v>213</v>
      </c>
      <c r="F32" s="41" t="s">
        <v>60</v>
      </c>
      <c r="G32" s="42"/>
      <c r="H32" s="43">
        <f>AVERAGE(H20:H30)</f>
        <v>9</v>
      </c>
      <c r="I32" s="44">
        <f>SUM(I21:I26)</f>
        <v>209</v>
      </c>
      <c r="J32" s="9"/>
      <c r="K32" s="9"/>
      <c r="L32" s="9"/>
      <c r="N32" s="31" t="s">
        <v>77</v>
      </c>
      <c r="O32" s="32">
        <v>3</v>
      </c>
      <c r="P32" s="33">
        <v>4</v>
      </c>
      <c r="Q32" s="33">
        <v>4</v>
      </c>
      <c r="R32" s="33">
        <v>4</v>
      </c>
      <c r="S32" s="33">
        <v>3</v>
      </c>
      <c r="T32" s="33">
        <v>5</v>
      </c>
      <c r="U32" s="33">
        <v>4</v>
      </c>
      <c r="V32" s="33">
        <v>6</v>
      </c>
      <c r="W32" s="33">
        <v>4</v>
      </c>
      <c r="X32" s="33">
        <v>4</v>
      </c>
      <c r="Y32" s="34">
        <f>IF(P32&gt;1,SUM(P32:X32),"")</f>
        <v>38</v>
      </c>
      <c r="Z32" s="34">
        <f>IF(AB32="TBD","TBD",ROUND(AB32,0))</f>
        <v>2</v>
      </c>
      <c r="AA32" s="34">
        <f>IF(P32&gt;0,SUM(Y32-Z32)," ")</f>
        <v>36</v>
      </c>
      <c r="AB32" s="35">
        <v>1.68333333333333</v>
      </c>
      <c r="AC32" s="35">
        <v>2.1416666666666657</v>
      </c>
    </row>
    <row r="33" spans="2:29" ht="15" customHeight="1" x14ac:dyDescent="0.25">
      <c r="B33" s="41" t="s">
        <v>62</v>
      </c>
      <c r="C33" s="42"/>
      <c r="D33" s="43"/>
      <c r="E33" s="32">
        <f>E32-SUM($H$1*6)</f>
        <v>3</v>
      </c>
      <c r="F33" s="41" t="s">
        <v>62</v>
      </c>
      <c r="G33" s="42"/>
      <c r="H33" s="43"/>
      <c r="I33" s="37">
        <f>I32-SUM($H$1*6)</f>
        <v>-1</v>
      </c>
      <c r="J33" s="9"/>
      <c r="K33" s="9"/>
      <c r="L33" s="9"/>
      <c r="N33" s="31" t="s">
        <v>83</v>
      </c>
      <c r="O33" s="32">
        <v>3</v>
      </c>
      <c r="P33" s="33">
        <v>5</v>
      </c>
      <c r="Q33" s="33">
        <v>6</v>
      </c>
      <c r="R33" s="33">
        <v>6</v>
      </c>
      <c r="S33" s="33">
        <v>4</v>
      </c>
      <c r="T33" s="33">
        <v>5</v>
      </c>
      <c r="U33" s="33">
        <v>6</v>
      </c>
      <c r="V33" s="33">
        <v>7</v>
      </c>
      <c r="W33" s="33">
        <v>3</v>
      </c>
      <c r="X33" s="33">
        <v>5</v>
      </c>
      <c r="Y33" s="34">
        <f>IF(P33&gt;1,SUM(P33:X33),"")</f>
        <v>47</v>
      </c>
      <c r="Z33" s="34">
        <f>IF(AB33="TBD","TBD",ROUND(AB33,0))</f>
        <v>10</v>
      </c>
      <c r="AA33" s="34">
        <f>IF(P33&gt;0,SUM(Y33-Z33)," ")</f>
        <v>37</v>
      </c>
      <c r="AB33" s="35">
        <v>10.266666666666666</v>
      </c>
      <c r="AC33" s="35">
        <v>9.7666666666666657</v>
      </c>
    </row>
    <row r="34" spans="2:29" ht="15.75" x14ac:dyDescent="0.25">
      <c r="B34" s="46"/>
      <c r="C34" s="47"/>
      <c r="D34" s="48"/>
      <c r="E34" s="49"/>
      <c r="F34" s="46"/>
      <c r="G34" s="47"/>
      <c r="H34" s="48"/>
      <c r="I34" s="49"/>
      <c r="J34" s="9"/>
      <c r="K34" s="9"/>
      <c r="L34" s="9"/>
      <c r="N34" s="31" t="s">
        <v>72</v>
      </c>
      <c r="O34" s="32">
        <v>5</v>
      </c>
      <c r="P34" s="33">
        <v>5</v>
      </c>
      <c r="Q34" s="33">
        <v>4</v>
      </c>
      <c r="R34" s="33">
        <v>4</v>
      </c>
      <c r="S34" s="33">
        <v>4</v>
      </c>
      <c r="T34" s="33">
        <v>5</v>
      </c>
      <c r="U34" s="33">
        <v>5</v>
      </c>
      <c r="V34" s="33">
        <v>6</v>
      </c>
      <c r="W34" s="33">
        <v>5</v>
      </c>
      <c r="X34" s="33">
        <v>5</v>
      </c>
      <c r="Y34" s="34">
        <f>IF(P34&gt;1,SUM(P34:X34),"")</f>
        <v>43</v>
      </c>
      <c r="Z34" s="34">
        <f>IF(AB34="TBD","TBD",ROUND(AB34,0))</f>
        <v>8</v>
      </c>
      <c r="AA34" s="34">
        <f>IF(P34&gt;0,SUM(Y34-Z34)," ")</f>
        <v>35</v>
      </c>
      <c r="AB34" s="35">
        <v>8.3500000000000014</v>
      </c>
      <c r="AC34" s="35">
        <v>7.6000000000000014</v>
      </c>
    </row>
    <row r="35" spans="2:29" ht="15.75" x14ac:dyDescent="0.25">
      <c r="B35" s="21" t="s">
        <v>91</v>
      </c>
      <c r="C35" s="21"/>
      <c r="D35" s="22" t="s">
        <v>17</v>
      </c>
      <c r="E35" s="23" t="s">
        <v>15</v>
      </c>
      <c r="F35" s="21" t="s">
        <v>92</v>
      </c>
      <c r="G35" s="21"/>
      <c r="H35" s="22" t="s">
        <v>17</v>
      </c>
      <c r="I35" s="23" t="s">
        <v>15</v>
      </c>
      <c r="J35" s="9"/>
      <c r="K35" s="9"/>
      <c r="L35" s="9"/>
      <c r="N35" s="38" t="s">
        <v>93</v>
      </c>
      <c r="O35" s="32">
        <v>8</v>
      </c>
      <c r="P35" s="33">
        <v>4</v>
      </c>
      <c r="Q35" s="33">
        <v>6</v>
      </c>
      <c r="R35" s="33">
        <v>5</v>
      </c>
      <c r="S35" s="33">
        <v>2</v>
      </c>
      <c r="T35" s="33">
        <v>5</v>
      </c>
      <c r="U35" s="33">
        <v>6</v>
      </c>
      <c r="V35" s="33">
        <v>6</v>
      </c>
      <c r="W35" s="33">
        <v>3</v>
      </c>
      <c r="X35" s="33">
        <v>5</v>
      </c>
      <c r="Y35" s="34">
        <f>IF(P35&gt;1,SUM(P35:X35),"")</f>
        <v>42</v>
      </c>
      <c r="Z35" s="34">
        <f>IF(AB35="TBD","TBD",ROUND(AB35,0))</f>
        <v>6</v>
      </c>
      <c r="AA35" s="34">
        <f>IF(P35&gt;0,SUM(Y35-Z35)," ")</f>
        <v>36</v>
      </c>
      <c r="AB35" s="35">
        <v>6.25</v>
      </c>
      <c r="AC35" s="35">
        <v>6.3000000000000043</v>
      </c>
    </row>
    <row r="36" spans="2:29" ht="15.75" x14ac:dyDescent="0.25">
      <c r="B36" s="28" t="s">
        <v>94</v>
      </c>
      <c r="C36" s="28" t="s">
        <v>26</v>
      </c>
      <c r="D36" s="29" t="s">
        <v>27</v>
      </c>
      <c r="E36" s="30" t="s">
        <v>28</v>
      </c>
      <c r="F36" s="28" t="s">
        <v>95</v>
      </c>
      <c r="G36" s="28" t="s">
        <v>26</v>
      </c>
      <c r="H36" s="29" t="s">
        <v>27</v>
      </c>
      <c r="I36" s="30" t="s">
        <v>28</v>
      </c>
      <c r="J36" s="9"/>
      <c r="K36" s="9"/>
      <c r="L36" s="9"/>
      <c r="N36" s="31" t="s">
        <v>96</v>
      </c>
      <c r="O36" s="32">
        <v>7</v>
      </c>
      <c r="P36" s="33">
        <v>5</v>
      </c>
      <c r="Q36" s="33">
        <v>5</v>
      </c>
      <c r="R36" s="33">
        <v>5</v>
      </c>
      <c r="S36" s="33">
        <v>4</v>
      </c>
      <c r="T36" s="33">
        <v>5</v>
      </c>
      <c r="U36" s="33">
        <v>4</v>
      </c>
      <c r="V36" s="33">
        <v>5</v>
      </c>
      <c r="W36" s="33">
        <v>3</v>
      </c>
      <c r="X36" s="33">
        <v>4</v>
      </c>
      <c r="Y36" s="34">
        <f>IF(P36&gt;1,SUM(P36:X36),"")</f>
        <v>40</v>
      </c>
      <c r="Z36" s="34">
        <f>IF(AB36="TBD","TBD",ROUND(AB36,0))</f>
        <v>5</v>
      </c>
      <c r="AA36" s="34">
        <f>IF(P36&gt;0,SUM(Y36-Z36)," ")</f>
        <v>35</v>
      </c>
      <c r="AB36" s="35">
        <v>5.3083333333333371</v>
      </c>
      <c r="AC36" s="35">
        <v>4.8083333333333371</v>
      </c>
    </row>
    <row r="37" spans="2:29" ht="15.75" x14ac:dyDescent="0.25">
      <c r="B37" s="36" t="s">
        <v>64</v>
      </c>
      <c r="C37" s="37">
        <f t="shared" ref="C37:C46" si="12">INDEX($Y$4:$Y$104,MATCH(B37,$N$4:$N$104,0))</f>
        <v>41</v>
      </c>
      <c r="D37" s="37">
        <f t="shared" ref="D37:D46" si="13">INDEX($Z$4:$Z$104,MATCH(B37,$N$4:$N$104,0))</f>
        <v>8</v>
      </c>
      <c r="E37" s="37">
        <f t="shared" ref="E37:E46" si="14">INDEX($AA$4:$AA$104,MATCH(B37,$N$4:$N$104,0))</f>
        <v>33</v>
      </c>
      <c r="F37" s="36" t="s">
        <v>97</v>
      </c>
      <c r="G37" s="37">
        <f t="shared" ref="G37:G47" si="15">INDEX($Y$4:$Y$104,MATCH(F37,$N$4:$N$104,0))</f>
        <v>40</v>
      </c>
      <c r="H37" s="37">
        <f t="shared" ref="H37:H47" si="16">INDEX($Z$4:$Z$104,MATCH(F37,$N$4:$N$104,0))</f>
        <v>5</v>
      </c>
      <c r="I37" s="37">
        <f t="shared" ref="I37:I47" si="17">INDEX($AA$4:$AA$104,MATCH(F37,$N$4:$N$104,0))</f>
        <v>35</v>
      </c>
      <c r="J37" s="9"/>
      <c r="K37" s="9"/>
      <c r="L37" s="9"/>
      <c r="N37" s="31" t="s">
        <v>98</v>
      </c>
      <c r="O37" s="32">
        <v>7</v>
      </c>
      <c r="P37" s="33"/>
      <c r="Q37" s="33"/>
      <c r="R37" s="33"/>
      <c r="S37" s="33"/>
      <c r="T37" s="33"/>
      <c r="U37" s="33"/>
      <c r="V37" s="33"/>
      <c r="W37" s="33"/>
      <c r="X37" s="33"/>
      <c r="Y37" s="34" t="str">
        <f>IF(P37&gt;1,SUM(P37:X37),"")</f>
        <v/>
      </c>
      <c r="Z37" s="34">
        <f>IF(AB37="TBD","TBD",ROUND(AB37,0))</f>
        <v>5</v>
      </c>
      <c r="AA37" s="34" t="str">
        <f>IF(P37&gt;0,SUM(Y37-Z37)," ")</f>
        <v xml:space="preserve"> </v>
      </c>
      <c r="AB37" s="35">
        <v>5.3999999999999986</v>
      </c>
      <c r="AC37" s="35">
        <v>5.3999999999999986</v>
      </c>
    </row>
    <row r="38" spans="2:29" ht="15.75" x14ac:dyDescent="0.25">
      <c r="B38" s="36" t="s">
        <v>89</v>
      </c>
      <c r="C38" s="37">
        <f t="shared" si="12"/>
        <v>37</v>
      </c>
      <c r="D38" s="37">
        <f t="shared" si="13"/>
        <v>3</v>
      </c>
      <c r="E38" s="37">
        <f t="shared" si="14"/>
        <v>34</v>
      </c>
      <c r="F38" s="36" t="s">
        <v>45</v>
      </c>
      <c r="G38" s="37">
        <f t="shared" si="15"/>
        <v>44</v>
      </c>
      <c r="H38" s="37">
        <f t="shared" si="16"/>
        <v>9</v>
      </c>
      <c r="I38" s="37">
        <f t="shared" si="17"/>
        <v>35</v>
      </c>
      <c r="J38" s="9"/>
      <c r="K38" s="9"/>
      <c r="L38" s="9"/>
      <c r="N38" s="31" t="s">
        <v>32</v>
      </c>
      <c r="O38" s="32">
        <v>4</v>
      </c>
      <c r="P38" s="33">
        <v>5</v>
      </c>
      <c r="Q38" s="33">
        <v>5</v>
      </c>
      <c r="R38" s="33">
        <v>5</v>
      </c>
      <c r="S38" s="33">
        <v>4</v>
      </c>
      <c r="T38" s="33">
        <v>6</v>
      </c>
      <c r="U38" s="33">
        <v>4</v>
      </c>
      <c r="V38" s="33">
        <v>6</v>
      </c>
      <c r="W38" s="33">
        <v>4</v>
      </c>
      <c r="X38" s="33">
        <v>5</v>
      </c>
      <c r="Y38" s="34">
        <f>IF(P38&gt;1,SUM(P38:X38),"")</f>
        <v>44</v>
      </c>
      <c r="Z38" s="34">
        <f>IF(AB38="TBD","TBD",ROUND(AB38,0))</f>
        <v>10</v>
      </c>
      <c r="AA38" s="34">
        <f>IF(P38&gt;0,SUM(Y38-Z38)," ")</f>
        <v>34</v>
      </c>
      <c r="AB38" s="35">
        <v>10.100000000000001</v>
      </c>
      <c r="AC38" s="35">
        <v>8.8500000000000014</v>
      </c>
    </row>
    <row r="39" spans="2:29" ht="15.75" x14ac:dyDescent="0.25">
      <c r="B39" s="36" t="s">
        <v>96</v>
      </c>
      <c r="C39" s="37">
        <f t="shared" si="12"/>
        <v>40</v>
      </c>
      <c r="D39" s="37">
        <f t="shared" si="13"/>
        <v>5</v>
      </c>
      <c r="E39" s="37">
        <f t="shared" si="14"/>
        <v>35</v>
      </c>
      <c r="F39" s="36" t="s">
        <v>99</v>
      </c>
      <c r="G39" s="37">
        <f t="shared" si="15"/>
        <v>42</v>
      </c>
      <c r="H39" s="37">
        <f t="shared" si="16"/>
        <v>5</v>
      </c>
      <c r="I39" s="37">
        <f t="shared" si="17"/>
        <v>37</v>
      </c>
      <c r="J39" s="9"/>
      <c r="K39" s="9"/>
      <c r="L39" s="9"/>
      <c r="N39" s="31" t="s">
        <v>75</v>
      </c>
      <c r="O39" s="32">
        <v>3</v>
      </c>
      <c r="P39" s="33">
        <v>5</v>
      </c>
      <c r="Q39" s="33">
        <v>5</v>
      </c>
      <c r="R39" s="33">
        <v>6</v>
      </c>
      <c r="S39" s="33">
        <v>3</v>
      </c>
      <c r="T39" s="33">
        <v>4</v>
      </c>
      <c r="U39" s="33">
        <v>5</v>
      </c>
      <c r="V39" s="33">
        <v>6</v>
      </c>
      <c r="W39" s="33">
        <v>3</v>
      </c>
      <c r="X39" s="33">
        <v>5</v>
      </c>
      <c r="Y39" s="34">
        <f>IF(P39&gt;1,SUM(P39:X39),"")</f>
        <v>42</v>
      </c>
      <c r="Z39" s="34">
        <f>IF(AB39="TBD","TBD",ROUND(AB39,0))</f>
        <v>7</v>
      </c>
      <c r="AA39" s="34">
        <f>IF(P39&gt;0,SUM(Y39-Z39)," ")</f>
        <v>35</v>
      </c>
      <c r="AB39" s="35">
        <v>6.8916666666666657</v>
      </c>
      <c r="AC39" s="35">
        <v>6.1416666666666657</v>
      </c>
    </row>
    <row r="40" spans="2:29" ht="15.75" x14ac:dyDescent="0.25">
      <c r="B40" s="36" t="s">
        <v>63</v>
      </c>
      <c r="C40" s="37">
        <f t="shared" si="12"/>
        <v>48</v>
      </c>
      <c r="D40" s="37">
        <f t="shared" si="13"/>
        <v>13</v>
      </c>
      <c r="E40" s="37">
        <f t="shared" si="14"/>
        <v>35</v>
      </c>
      <c r="F40" s="36" t="s">
        <v>100</v>
      </c>
      <c r="G40" s="37">
        <f t="shared" si="15"/>
        <v>42</v>
      </c>
      <c r="H40" s="37">
        <f t="shared" si="16"/>
        <v>4</v>
      </c>
      <c r="I40" s="37">
        <f t="shared" si="17"/>
        <v>38</v>
      </c>
      <c r="J40" s="9"/>
      <c r="K40" s="9"/>
      <c r="L40" s="9"/>
      <c r="N40" s="31" t="s">
        <v>101</v>
      </c>
      <c r="O40" s="32">
        <v>10</v>
      </c>
      <c r="P40" s="33">
        <v>5</v>
      </c>
      <c r="Q40" s="33">
        <v>6</v>
      </c>
      <c r="R40" s="33">
        <v>6</v>
      </c>
      <c r="S40" s="33">
        <v>5</v>
      </c>
      <c r="T40" s="33">
        <v>6</v>
      </c>
      <c r="U40" s="33">
        <v>5</v>
      </c>
      <c r="V40" s="33">
        <v>8</v>
      </c>
      <c r="W40" s="33">
        <v>5</v>
      </c>
      <c r="X40" s="33">
        <v>6</v>
      </c>
      <c r="Y40" s="34">
        <f>IF(P40&gt;1,SUM(P40:X40),"")</f>
        <v>52</v>
      </c>
      <c r="Z40" s="34">
        <f>IF(AB40="TBD","TBD",ROUND(AB40,0))</f>
        <v>11</v>
      </c>
      <c r="AA40" s="34">
        <f>IF(P40&gt;0,SUM(Y40-Z40)," ")</f>
        <v>41</v>
      </c>
      <c r="AB40" s="35">
        <v>11.450000000000003</v>
      </c>
      <c r="AC40" s="35">
        <v>12.399999999999999</v>
      </c>
    </row>
    <row r="41" spans="2:29" ht="15.75" x14ac:dyDescent="0.25">
      <c r="B41" s="36" t="s">
        <v>86</v>
      </c>
      <c r="C41" s="37">
        <f t="shared" si="12"/>
        <v>54</v>
      </c>
      <c r="D41" s="37">
        <f t="shared" si="13"/>
        <v>19</v>
      </c>
      <c r="E41" s="37">
        <f t="shared" si="14"/>
        <v>35</v>
      </c>
      <c r="F41" s="36" t="s">
        <v>102</v>
      </c>
      <c r="G41" s="37">
        <f t="shared" si="15"/>
        <v>47</v>
      </c>
      <c r="H41" s="37">
        <f t="shared" si="16"/>
        <v>9</v>
      </c>
      <c r="I41" s="37">
        <f t="shared" si="17"/>
        <v>38</v>
      </c>
      <c r="J41" s="9"/>
      <c r="K41" s="9"/>
      <c r="L41" s="9"/>
      <c r="N41" s="38" t="s">
        <v>55</v>
      </c>
      <c r="O41" s="32">
        <v>1</v>
      </c>
      <c r="P41" s="33"/>
      <c r="Q41" s="33"/>
      <c r="R41" s="33"/>
      <c r="S41" s="33"/>
      <c r="T41" s="33"/>
      <c r="U41" s="33"/>
      <c r="V41" s="33"/>
      <c r="W41" s="33"/>
      <c r="X41" s="33"/>
      <c r="Y41" s="34" t="str">
        <f>IF(P41&gt;1,SUM(P41:X41),"")</f>
        <v/>
      </c>
      <c r="Z41" s="34">
        <f>IF(AB41="TBD","TBD",ROUND(AB41,0))</f>
        <v>11</v>
      </c>
      <c r="AA41" s="34" t="str">
        <f>IF(P41&gt;0,SUM(Y41-Z41)," ")</f>
        <v xml:space="preserve"> </v>
      </c>
      <c r="AB41" s="35">
        <v>11.300000000000004</v>
      </c>
      <c r="AC41" s="35">
        <v>11.300000000000004</v>
      </c>
    </row>
    <row r="42" spans="2:29" ht="15.75" x14ac:dyDescent="0.25">
      <c r="B42" s="36" t="s">
        <v>103</v>
      </c>
      <c r="C42" s="37">
        <f t="shared" si="12"/>
        <v>40</v>
      </c>
      <c r="D42" s="37">
        <f t="shared" si="13"/>
        <v>4</v>
      </c>
      <c r="E42" s="37">
        <f t="shared" si="14"/>
        <v>36</v>
      </c>
      <c r="F42" s="36" t="s">
        <v>104</v>
      </c>
      <c r="G42" s="37">
        <f t="shared" si="15"/>
        <v>51</v>
      </c>
      <c r="H42" s="37">
        <f t="shared" si="16"/>
        <v>12</v>
      </c>
      <c r="I42" s="37">
        <f t="shared" si="17"/>
        <v>39</v>
      </c>
      <c r="J42" s="9"/>
      <c r="K42" s="9"/>
      <c r="L42" s="9"/>
      <c r="N42" s="31" t="s">
        <v>105</v>
      </c>
      <c r="O42" s="32">
        <v>7</v>
      </c>
      <c r="P42" s="33">
        <v>5</v>
      </c>
      <c r="Q42" s="33">
        <v>5</v>
      </c>
      <c r="R42" s="33">
        <v>5</v>
      </c>
      <c r="S42" s="33">
        <v>6</v>
      </c>
      <c r="T42" s="33">
        <v>6</v>
      </c>
      <c r="U42" s="33">
        <v>5</v>
      </c>
      <c r="V42" s="33">
        <v>6</v>
      </c>
      <c r="W42" s="33">
        <v>4</v>
      </c>
      <c r="X42" s="33">
        <v>6</v>
      </c>
      <c r="Y42" s="34">
        <f>IF(P42&gt;1,SUM(P42:X42),"")</f>
        <v>48</v>
      </c>
      <c r="Z42" s="34">
        <f>IF(AB42="TBD","TBD",ROUND(AB42,0))</f>
        <v>10</v>
      </c>
      <c r="AA42" s="34">
        <f>IF(P42&gt;0,SUM(Y42-Z42)," ")</f>
        <v>38</v>
      </c>
      <c r="AB42" s="35">
        <v>10.100000000000001</v>
      </c>
      <c r="AC42" s="35">
        <v>10.725000000000001</v>
      </c>
    </row>
    <row r="43" spans="2:29" ht="15.75" x14ac:dyDescent="0.25">
      <c r="B43" s="39" t="s">
        <v>105</v>
      </c>
      <c r="C43" s="32">
        <f t="shared" si="12"/>
        <v>48</v>
      </c>
      <c r="D43" s="32">
        <f t="shared" si="13"/>
        <v>10</v>
      </c>
      <c r="E43" s="32">
        <f t="shared" si="14"/>
        <v>38</v>
      </c>
      <c r="F43" s="51" t="s">
        <v>106</v>
      </c>
      <c r="G43" s="32">
        <f t="shared" si="15"/>
        <v>55</v>
      </c>
      <c r="H43" s="32">
        <f t="shared" si="16"/>
        <v>16</v>
      </c>
      <c r="I43" s="32">
        <f t="shared" si="17"/>
        <v>39</v>
      </c>
      <c r="J43" s="9"/>
      <c r="K43" s="9"/>
      <c r="L43" s="9"/>
      <c r="N43" s="31" t="s">
        <v>107</v>
      </c>
      <c r="O43" s="32">
        <v>6</v>
      </c>
      <c r="P43" s="33">
        <v>6</v>
      </c>
      <c r="Q43" s="33">
        <v>5</v>
      </c>
      <c r="R43" s="33">
        <v>5</v>
      </c>
      <c r="S43" s="33">
        <v>4</v>
      </c>
      <c r="T43" s="33">
        <v>4</v>
      </c>
      <c r="U43" s="33">
        <v>5</v>
      </c>
      <c r="V43" s="33">
        <v>5</v>
      </c>
      <c r="W43" s="33">
        <v>4</v>
      </c>
      <c r="X43" s="33">
        <v>6</v>
      </c>
      <c r="Y43" s="34">
        <f>IF(P43&gt;1,SUM(P43:X43),"")</f>
        <v>44</v>
      </c>
      <c r="Z43" s="34">
        <f>IF(AB43="TBD","TBD",ROUND(AB43,0))</f>
        <v>10</v>
      </c>
      <c r="AA43" s="34">
        <f>IF(P43&gt;0,SUM(Y43-Z43)," ")</f>
        <v>34</v>
      </c>
      <c r="AB43" s="35">
        <v>9.8999999999999986</v>
      </c>
      <c r="AC43" s="35">
        <v>9.3999999999999986</v>
      </c>
    </row>
    <row r="44" spans="2:29" ht="15.75" x14ac:dyDescent="0.25">
      <c r="B44" s="39" t="s">
        <v>61</v>
      </c>
      <c r="C44" s="32">
        <f t="shared" si="12"/>
        <v>50</v>
      </c>
      <c r="D44" s="32">
        <f t="shared" si="13"/>
        <v>9</v>
      </c>
      <c r="E44" s="32">
        <f t="shared" si="14"/>
        <v>41</v>
      </c>
      <c r="F44" s="39" t="s">
        <v>101</v>
      </c>
      <c r="G44" s="32">
        <f t="shared" si="15"/>
        <v>52</v>
      </c>
      <c r="H44" s="32">
        <f t="shared" si="16"/>
        <v>11</v>
      </c>
      <c r="I44" s="32">
        <f t="shared" si="17"/>
        <v>41</v>
      </c>
      <c r="J44" s="9"/>
      <c r="K44" s="9"/>
      <c r="L44" s="9"/>
      <c r="N44" s="38" t="s">
        <v>80</v>
      </c>
      <c r="O44" s="32">
        <v>3</v>
      </c>
      <c r="P44" s="33">
        <v>5</v>
      </c>
      <c r="Q44" s="33">
        <v>5</v>
      </c>
      <c r="R44" s="33">
        <v>5</v>
      </c>
      <c r="S44" s="33">
        <v>4</v>
      </c>
      <c r="T44" s="33">
        <v>4</v>
      </c>
      <c r="U44" s="33">
        <v>4</v>
      </c>
      <c r="V44" s="33">
        <v>5</v>
      </c>
      <c r="W44" s="33">
        <v>4</v>
      </c>
      <c r="X44" s="33">
        <v>5</v>
      </c>
      <c r="Y44" s="34">
        <f>IF(P44&gt;1,SUM(P44:X44),"")</f>
        <v>41</v>
      </c>
      <c r="Z44" s="34">
        <f>IF(AB44="TBD","TBD",ROUND(AB44,0))</f>
        <v>5</v>
      </c>
      <c r="AA44" s="34">
        <f>IF(P44&gt;0,SUM(Y44-Z44)," ")</f>
        <v>36</v>
      </c>
      <c r="AB44" s="35">
        <v>4.5166666666666728</v>
      </c>
      <c r="AC44" s="35">
        <v>4.5166666666666728</v>
      </c>
    </row>
    <row r="45" spans="2:29" ht="18" customHeight="1" x14ac:dyDescent="0.25">
      <c r="B45" s="39" t="s">
        <v>98</v>
      </c>
      <c r="C45" s="32" t="str">
        <f t="shared" si="12"/>
        <v/>
      </c>
      <c r="D45" s="32">
        <f t="shared" si="13"/>
        <v>5</v>
      </c>
      <c r="E45" s="32" t="str">
        <f t="shared" si="14"/>
        <v xml:space="preserve"> </v>
      </c>
      <c r="F45" s="39" t="s">
        <v>108</v>
      </c>
      <c r="G45" s="32" t="str">
        <f t="shared" si="15"/>
        <v/>
      </c>
      <c r="H45" s="32">
        <f t="shared" si="16"/>
        <v>5</v>
      </c>
      <c r="I45" s="32" t="str">
        <f t="shared" si="17"/>
        <v xml:space="preserve"> </v>
      </c>
      <c r="J45" s="9"/>
      <c r="K45" s="9"/>
      <c r="L45" s="9"/>
      <c r="N45" s="31" t="s">
        <v>102</v>
      </c>
      <c r="O45" s="32">
        <v>10</v>
      </c>
      <c r="P45" s="33">
        <v>5</v>
      </c>
      <c r="Q45" s="33">
        <v>7</v>
      </c>
      <c r="R45" s="33">
        <v>5</v>
      </c>
      <c r="S45" s="33">
        <v>4</v>
      </c>
      <c r="T45" s="33">
        <v>5</v>
      </c>
      <c r="U45" s="33">
        <v>5</v>
      </c>
      <c r="V45" s="33">
        <v>7</v>
      </c>
      <c r="W45" s="33">
        <v>4</v>
      </c>
      <c r="X45" s="33">
        <v>5</v>
      </c>
      <c r="Y45" s="34">
        <f>IF(P45&gt;1,SUM(P45:X45),"")</f>
        <v>47</v>
      </c>
      <c r="Z45" s="34">
        <f>IF(AB45="TBD","TBD",ROUND(AB45,0))</f>
        <v>9</v>
      </c>
      <c r="AA45" s="34">
        <f>IF(P45&gt;0,SUM(Y45-Z45)," ")</f>
        <v>38</v>
      </c>
      <c r="AB45" s="35">
        <v>9.2000000000000028</v>
      </c>
      <c r="AC45" s="35">
        <v>9.8000000000000043</v>
      </c>
    </row>
    <row r="46" spans="2:29" ht="15.75" customHeight="1" x14ac:dyDescent="0.25">
      <c r="B46" s="39" t="s">
        <v>109</v>
      </c>
      <c r="C46" s="32" t="str">
        <f t="shared" si="12"/>
        <v/>
      </c>
      <c r="D46" s="32">
        <f t="shared" si="13"/>
        <v>11</v>
      </c>
      <c r="E46" s="32" t="str">
        <f t="shared" si="14"/>
        <v xml:space="preserve"> </v>
      </c>
      <c r="F46" s="39" t="s">
        <v>110</v>
      </c>
      <c r="G46" s="32" t="str">
        <f t="shared" si="15"/>
        <v/>
      </c>
      <c r="H46" s="32">
        <f t="shared" si="16"/>
        <v>7</v>
      </c>
      <c r="I46" s="32" t="str">
        <f t="shared" si="17"/>
        <v xml:space="preserve"> </v>
      </c>
      <c r="J46" s="9"/>
      <c r="K46" s="9"/>
      <c r="L46" s="9"/>
      <c r="N46" s="31" t="s">
        <v>111</v>
      </c>
      <c r="O46" s="32">
        <v>9</v>
      </c>
      <c r="P46" s="33"/>
      <c r="Q46" s="33"/>
      <c r="R46" s="33"/>
      <c r="S46" s="33"/>
      <c r="T46" s="33"/>
      <c r="U46" s="33"/>
      <c r="V46" s="33"/>
      <c r="W46" s="33"/>
      <c r="X46" s="33"/>
      <c r="Y46" s="34" t="str">
        <f>IF(P46&gt;1,SUM(P46:X46),"")</f>
        <v/>
      </c>
      <c r="Z46" s="34" t="str">
        <f>IF(AB46="TBD","TBD",ROUND(AB46,0))</f>
        <v>TBD</v>
      </c>
      <c r="AA46" s="34" t="str">
        <f>IF(P46&gt;0,SUM(Y46-Z46)," ")</f>
        <v xml:space="preserve"> </v>
      </c>
      <c r="AB46" s="35" t="s">
        <v>181</v>
      </c>
      <c r="AC46" s="35" t="s">
        <v>181</v>
      </c>
    </row>
    <row r="47" spans="2:29" ht="15.75" x14ac:dyDescent="0.25">
      <c r="B47" s="32"/>
      <c r="C47" s="32"/>
      <c r="D47" s="32"/>
      <c r="E47" s="32"/>
      <c r="F47" s="51" t="s">
        <v>112</v>
      </c>
      <c r="G47" s="32" t="str">
        <f t="shared" si="15"/>
        <v/>
      </c>
      <c r="H47" s="32">
        <f t="shared" si="16"/>
        <v>10</v>
      </c>
      <c r="I47" s="32" t="str">
        <f t="shared" si="17"/>
        <v xml:space="preserve"> </v>
      </c>
      <c r="J47" s="9"/>
      <c r="K47" s="9"/>
      <c r="L47" s="9"/>
      <c r="N47" s="31" t="s">
        <v>41</v>
      </c>
      <c r="O47" s="32">
        <v>4</v>
      </c>
      <c r="P47" s="33">
        <v>4</v>
      </c>
      <c r="Q47" s="33">
        <v>4</v>
      </c>
      <c r="R47" s="33">
        <v>5</v>
      </c>
      <c r="S47" s="33">
        <v>3</v>
      </c>
      <c r="T47" s="33">
        <v>4</v>
      </c>
      <c r="U47" s="33">
        <v>5</v>
      </c>
      <c r="V47" s="33">
        <v>5</v>
      </c>
      <c r="W47" s="33">
        <v>4</v>
      </c>
      <c r="X47" s="33">
        <v>4</v>
      </c>
      <c r="Y47" s="34">
        <f>IF(P47&gt;1,SUM(P47:X47),"")</f>
        <v>38</v>
      </c>
      <c r="Z47" s="34">
        <f>IF(AB47="TBD","TBD",ROUND(AB47,0))</f>
        <v>2</v>
      </c>
      <c r="AA47" s="34">
        <f>IF(P47&gt;0,SUM(Y47-Z47)," ")</f>
        <v>36</v>
      </c>
      <c r="AB47" s="35">
        <v>1.6833333333333371</v>
      </c>
      <c r="AC47" s="35">
        <v>0.93333333333333712</v>
      </c>
    </row>
    <row r="48" spans="2:29" ht="15.75" x14ac:dyDescent="0.25">
      <c r="B48" s="41" t="s">
        <v>60</v>
      </c>
      <c r="C48" s="42"/>
      <c r="D48" s="43">
        <f>AVERAGE(D37:D46)</f>
        <v>8.6999999999999993</v>
      </c>
      <c r="E48" s="44">
        <f>SUM(E37:E42)</f>
        <v>208</v>
      </c>
      <c r="F48" s="41" t="s">
        <v>60</v>
      </c>
      <c r="G48" s="42"/>
      <c r="H48" s="43">
        <f>AVERAGE(H37:H46)</f>
        <v>8.3000000000000007</v>
      </c>
      <c r="I48" s="45">
        <f>SUM(I37:I42)</f>
        <v>222</v>
      </c>
      <c r="J48" s="9"/>
      <c r="K48" s="9"/>
      <c r="L48" s="9"/>
      <c r="N48" s="31" t="s">
        <v>34</v>
      </c>
      <c r="O48" s="32">
        <v>1</v>
      </c>
      <c r="P48" s="33">
        <v>4</v>
      </c>
      <c r="Q48" s="33">
        <v>4</v>
      </c>
      <c r="R48" s="33">
        <v>5</v>
      </c>
      <c r="S48" s="33">
        <v>3</v>
      </c>
      <c r="T48" s="33">
        <v>4</v>
      </c>
      <c r="U48" s="33">
        <v>5</v>
      </c>
      <c r="V48" s="33">
        <v>5</v>
      </c>
      <c r="W48" s="33">
        <v>5</v>
      </c>
      <c r="X48" s="33">
        <v>5</v>
      </c>
      <c r="Y48" s="34">
        <f>IF(P48&gt;1,SUM(P48:X48),"")</f>
        <v>40</v>
      </c>
      <c r="Z48" s="34">
        <f>IF(AB48="TBD","TBD",ROUND(AB48,0))</f>
        <v>6</v>
      </c>
      <c r="AA48" s="34">
        <f>IF(P48&gt;0,SUM(Y48-Z48)," ")</f>
        <v>34</v>
      </c>
      <c r="AB48" s="35">
        <v>6.3999999999999986</v>
      </c>
      <c r="AC48" s="35">
        <v>5.6499999999999986</v>
      </c>
    </row>
    <row r="49" spans="2:29" ht="15.75" x14ac:dyDescent="0.25">
      <c r="B49" s="41" t="s">
        <v>62</v>
      </c>
      <c r="C49" s="42"/>
      <c r="D49" s="43"/>
      <c r="E49" s="37">
        <f>E48-SUM($H$1*6)</f>
        <v>-2</v>
      </c>
      <c r="F49" s="41" t="s">
        <v>62</v>
      </c>
      <c r="G49" s="42"/>
      <c r="H49" s="43"/>
      <c r="I49" s="32">
        <f>I48-SUM($H$1*6)</f>
        <v>12</v>
      </c>
      <c r="J49" s="9"/>
      <c r="K49" s="9"/>
      <c r="L49" s="9"/>
      <c r="N49" s="31" t="s">
        <v>113</v>
      </c>
      <c r="O49" s="32">
        <v>8</v>
      </c>
      <c r="P49" s="33">
        <v>4</v>
      </c>
      <c r="Q49" s="33">
        <v>6</v>
      </c>
      <c r="R49" s="33">
        <v>5</v>
      </c>
      <c r="S49" s="33">
        <v>4</v>
      </c>
      <c r="T49" s="33">
        <v>5</v>
      </c>
      <c r="U49" s="33">
        <v>5</v>
      </c>
      <c r="V49" s="33">
        <v>5</v>
      </c>
      <c r="W49" s="33">
        <v>3</v>
      </c>
      <c r="X49" s="33">
        <v>5</v>
      </c>
      <c r="Y49" s="34">
        <f>IF(P49&gt;1,SUM(P49:X49),"")</f>
        <v>42</v>
      </c>
      <c r="Z49" s="34">
        <f>IF(AB49="TBD","TBD",ROUND(AB49,0))</f>
        <v>6</v>
      </c>
      <c r="AA49" s="34">
        <f>IF(P49&gt;0,SUM(Y49-Z49)," ")</f>
        <v>36</v>
      </c>
      <c r="AB49" s="35">
        <v>5.9333333333333371</v>
      </c>
      <c r="AC49" s="35">
        <v>6.1555555555555586</v>
      </c>
    </row>
    <row r="50" spans="2:29" ht="15.75" x14ac:dyDescent="0.25">
      <c r="B50" s="46"/>
      <c r="C50" s="47"/>
      <c r="D50" s="48"/>
      <c r="E50" s="49"/>
      <c r="F50" s="46"/>
      <c r="G50" s="47"/>
      <c r="H50" s="48"/>
      <c r="I50" s="49"/>
      <c r="J50" s="9"/>
      <c r="K50" s="9"/>
      <c r="L50" s="9"/>
      <c r="N50" s="31" t="s">
        <v>104</v>
      </c>
      <c r="O50" s="32">
        <v>10</v>
      </c>
      <c r="P50" s="33">
        <v>6</v>
      </c>
      <c r="Q50" s="33">
        <v>5</v>
      </c>
      <c r="R50" s="33">
        <v>4</v>
      </c>
      <c r="S50" s="33">
        <v>5</v>
      </c>
      <c r="T50" s="33">
        <v>7</v>
      </c>
      <c r="U50" s="33">
        <v>4</v>
      </c>
      <c r="V50" s="33">
        <v>8</v>
      </c>
      <c r="W50" s="33">
        <v>6</v>
      </c>
      <c r="X50" s="33">
        <v>6</v>
      </c>
      <c r="Y50" s="34">
        <f>IF(P50&gt;1,SUM(P50:X50),"")</f>
        <v>51</v>
      </c>
      <c r="Z50" s="34">
        <f>IF(AB50="TBD","TBD",ROUND(AB50,0))</f>
        <v>12</v>
      </c>
      <c r="AA50" s="34">
        <f>IF(P50&gt;0,SUM(Y50-Z50)," ")</f>
        <v>39</v>
      </c>
      <c r="AB50" s="35">
        <v>12.100000000000001</v>
      </c>
      <c r="AC50" s="35">
        <v>12.725000000000001</v>
      </c>
    </row>
    <row r="51" spans="2:29" ht="15.75" x14ac:dyDescent="0.25">
      <c r="B51" s="21" t="s">
        <v>114</v>
      </c>
      <c r="C51" s="21"/>
      <c r="D51" s="22" t="s">
        <v>17</v>
      </c>
      <c r="E51" s="23" t="s">
        <v>15</v>
      </c>
      <c r="F51" s="21" t="s">
        <v>115</v>
      </c>
      <c r="G51" s="21"/>
      <c r="H51" s="22" t="s">
        <v>17</v>
      </c>
      <c r="I51" s="23" t="s">
        <v>15</v>
      </c>
      <c r="J51" s="9"/>
      <c r="K51" s="9"/>
      <c r="L51" s="9"/>
      <c r="N51" s="31" t="s">
        <v>97</v>
      </c>
      <c r="O51" s="32">
        <v>10</v>
      </c>
      <c r="P51" s="33">
        <v>4</v>
      </c>
      <c r="Q51" s="33">
        <v>4</v>
      </c>
      <c r="R51" s="33">
        <v>6</v>
      </c>
      <c r="S51" s="33">
        <v>3</v>
      </c>
      <c r="T51" s="33">
        <v>5</v>
      </c>
      <c r="U51" s="33">
        <v>4</v>
      </c>
      <c r="V51" s="33">
        <v>6</v>
      </c>
      <c r="W51" s="33">
        <v>3</v>
      </c>
      <c r="X51" s="33">
        <v>5</v>
      </c>
      <c r="Y51" s="34">
        <f>IF(P51&gt;1,SUM(P51:X51),"")</f>
        <v>40</v>
      </c>
      <c r="Z51" s="34">
        <f>IF(AB51="TBD","TBD",ROUND(AB51,0))</f>
        <v>5</v>
      </c>
      <c r="AA51" s="34">
        <f>IF(P51&gt;0,SUM(Y51-Z51)," ")</f>
        <v>35</v>
      </c>
      <c r="AB51" s="35">
        <v>4.9166666666666714</v>
      </c>
      <c r="AC51" s="35">
        <v>4.8374999999999986</v>
      </c>
    </row>
    <row r="52" spans="2:29" ht="15.75" x14ac:dyDescent="0.25">
      <c r="B52" s="28" t="s">
        <v>116</v>
      </c>
      <c r="C52" s="28" t="s">
        <v>26</v>
      </c>
      <c r="D52" s="29" t="s">
        <v>27</v>
      </c>
      <c r="E52" s="30" t="s">
        <v>28</v>
      </c>
      <c r="F52" s="28" t="s">
        <v>117</v>
      </c>
      <c r="G52" s="28" t="s">
        <v>26</v>
      </c>
      <c r="H52" s="29" t="s">
        <v>27</v>
      </c>
      <c r="I52" s="30" t="s">
        <v>28</v>
      </c>
      <c r="J52" s="9"/>
      <c r="K52" s="9"/>
      <c r="L52" s="9"/>
      <c r="N52" s="31" t="s">
        <v>118</v>
      </c>
      <c r="O52" s="32">
        <v>8</v>
      </c>
      <c r="P52" s="33">
        <v>4</v>
      </c>
      <c r="Q52" s="33">
        <v>4</v>
      </c>
      <c r="R52" s="33">
        <v>4</v>
      </c>
      <c r="S52" s="33">
        <v>4</v>
      </c>
      <c r="T52" s="33">
        <v>4</v>
      </c>
      <c r="U52" s="33">
        <v>5</v>
      </c>
      <c r="V52" s="33">
        <v>5</v>
      </c>
      <c r="W52" s="33">
        <v>4</v>
      </c>
      <c r="X52" s="33">
        <v>5</v>
      </c>
      <c r="Y52" s="34">
        <f>IF(P52&gt;1,SUM(P52:X52),"")</f>
        <v>39</v>
      </c>
      <c r="Z52" s="34">
        <f>IF(AB52="TBD","TBD",ROUND(AB52,0))</f>
        <v>4</v>
      </c>
      <c r="AA52" s="34">
        <f>IF(P52&gt;0,SUM(Y52-Z52)," ")</f>
        <v>35</v>
      </c>
      <c r="AB52" s="35">
        <v>4.2250000000000014</v>
      </c>
      <c r="AC52" s="35">
        <v>3.7250000000000014</v>
      </c>
    </row>
    <row r="53" spans="2:29" ht="15.75" x14ac:dyDescent="0.25">
      <c r="B53" s="36" t="s">
        <v>119</v>
      </c>
      <c r="C53" s="37">
        <f t="shared" ref="C53:C62" si="18">INDEX($Y$4:$Y$104,MATCH(B53,$N$4:$N$104,0))</f>
        <v>38</v>
      </c>
      <c r="D53" s="37">
        <f t="shared" ref="D53:D62" si="19">INDEX($Z$4:$Z$104,MATCH(B53,$N$4:$N$104,0))</f>
        <v>5</v>
      </c>
      <c r="E53" s="37">
        <f t="shared" ref="E53:E62" si="20">INDEX($AA$4:$AA$104,MATCH(B53,$N$4:$N$104,0))</f>
        <v>33</v>
      </c>
      <c r="F53" s="36" t="s">
        <v>57</v>
      </c>
      <c r="G53" s="37">
        <f t="shared" ref="G53:G62" si="21">INDEX($Y$4:$Y$104,MATCH(F53,$N$4:$N$104,0))</f>
        <v>45</v>
      </c>
      <c r="H53" s="52">
        <f t="shared" ref="H53:H62" si="22">INDEX($Z$4:$Z$104,MATCH(F53,$N$4:$N$104,0))</f>
        <v>14</v>
      </c>
      <c r="I53" s="37">
        <f t="shared" ref="I53:I62" si="23">INDEX($AA$4:$AA$104,MATCH(F53,$N$4:$N$104,0))</f>
        <v>31</v>
      </c>
      <c r="J53" s="9"/>
      <c r="K53" s="9"/>
      <c r="L53" s="9"/>
      <c r="N53" s="31" t="s">
        <v>120</v>
      </c>
      <c r="O53" s="32">
        <v>9</v>
      </c>
      <c r="P53" s="33">
        <v>6</v>
      </c>
      <c r="Q53" s="33">
        <v>4</v>
      </c>
      <c r="R53" s="33">
        <v>5</v>
      </c>
      <c r="S53" s="33">
        <v>6</v>
      </c>
      <c r="T53" s="33">
        <v>5</v>
      </c>
      <c r="U53" s="33">
        <v>5</v>
      </c>
      <c r="V53" s="33">
        <v>6</v>
      </c>
      <c r="W53" s="33">
        <v>3</v>
      </c>
      <c r="X53" s="33">
        <v>4</v>
      </c>
      <c r="Y53" s="34">
        <f>IF(P53&gt;1,SUM(P53:X53),"")</f>
        <v>44</v>
      </c>
      <c r="Z53" s="34">
        <f>IF(AB53="TBD","TBD",ROUND(AB53,0))</f>
        <v>11</v>
      </c>
      <c r="AA53" s="34">
        <f>IF(P53&gt;0,SUM(Y53-Z53)," ")</f>
        <v>33</v>
      </c>
      <c r="AB53" s="35">
        <v>11.200000000000003</v>
      </c>
      <c r="AC53" s="35">
        <v>9.7000000000000028</v>
      </c>
    </row>
    <row r="54" spans="2:29" ht="15.75" x14ac:dyDescent="0.25">
      <c r="B54" s="36" t="s">
        <v>107</v>
      </c>
      <c r="C54" s="37">
        <f t="shared" si="18"/>
        <v>44</v>
      </c>
      <c r="D54" s="37">
        <f t="shared" si="19"/>
        <v>10</v>
      </c>
      <c r="E54" s="37">
        <f t="shared" si="20"/>
        <v>34</v>
      </c>
      <c r="F54" s="36" t="s">
        <v>121</v>
      </c>
      <c r="G54" s="37">
        <f t="shared" si="21"/>
        <v>44</v>
      </c>
      <c r="H54" s="37">
        <f t="shared" si="22"/>
        <v>11</v>
      </c>
      <c r="I54" s="37">
        <f t="shared" si="23"/>
        <v>33</v>
      </c>
      <c r="J54" s="9"/>
      <c r="K54" s="9"/>
      <c r="L54" s="9"/>
      <c r="N54" s="31" t="s">
        <v>122</v>
      </c>
      <c r="O54" s="32">
        <v>6</v>
      </c>
      <c r="P54" s="33">
        <v>6</v>
      </c>
      <c r="Q54" s="33">
        <v>4</v>
      </c>
      <c r="R54" s="33">
        <v>7</v>
      </c>
      <c r="S54" s="33">
        <v>4</v>
      </c>
      <c r="T54" s="33">
        <v>6</v>
      </c>
      <c r="U54" s="33">
        <v>5</v>
      </c>
      <c r="V54" s="33">
        <v>8</v>
      </c>
      <c r="W54" s="33">
        <v>4</v>
      </c>
      <c r="X54" s="33">
        <v>7</v>
      </c>
      <c r="Y54" s="34">
        <f>IF(P54&gt;1,SUM(P54:X54),"")</f>
        <v>51</v>
      </c>
      <c r="Z54" s="34">
        <f>IF(AB54="TBD","TBD",ROUND(AB54,0))</f>
        <v>13</v>
      </c>
      <c r="AA54" s="34">
        <f>IF(P54&gt;0,SUM(Y54-Z54)," ")</f>
        <v>38</v>
      </c>
      <c r="AB54" s="35">
        <v>13.100000000000001</v>
      </c>
      <c r="AC54" s="35">
        <v>13.100000000000001</v>
      </c>
    </row>
    <row r="55" spans="2:29" ht="15.75" x14ac:dyDescent="0.25">
      <c r="B55" s="36" t="s">
        <v>123</v>
      </c>
      <c r="C55" s="37">
        <f t="shared" si="18"/>
        <v>43</v>
      </c>
      <c r="D55" s="37">
        <f t="shared" si="19"/>
        <v>8</v>
      </c>
      <c r="E55" s="37">
        <f t="shared" si="20"/>
        <v>35</v>
      </c>
      <c r="F55" s="36" t="s">
        <v>67</v>
      </c>
      <c r="G55" s="37">
        <f t="shared" si="21"/>
        <v>41</v>
      </c>
      <c r="H55" s="37">
        <f t="shared" si="22"/>
        <v>5</v>
      </c>
      <c r="I55" s="37">
        <f t="shared" si="23"/>
        <v>36</v>
      </c>
      <c r="J55" s="9"/>
      <c r="K55" s="9"/>
      <c r="L55" s="9"/>
      <c r="N55" s="31" t="s">
        <v>109</v>
      </c>
      <c r="O55" s="32">
        <v>7</v>
      </c>
      <c r="P55" s="33"/>
      <c r="Q55" s="33"/>
      <c r="R55" s="33"/>
      <c r="S55" s="33"/>
      <c r="T55" s="33"/>
      <c r="U55" s="33"/>
      <c r="V55" s="33"/>
      <c r="W55" s="33"/>
      <c r="X55" s="33"/>
      <c r="Y55" s="34" t="str">
        <f>IF(P55&gt;1,SUM(P55:X55),"")</f>
        <v/>
      </c>
      <c r="Z55" s="34">
        <f>IF(AB55="TBD","TBD",ROUND(AB55,0))</f>
        <v>11</v>
      </c>
      <c r="AA55" s="34" t="str">
        <f>IF(P55&gt;0,SUM(Y55-Z55)," ")</f>
        <v xml:space="preserve"> </v>
      </c>
      <c r="AB55" s="35">
        <v>11.350000000000001</v>
      </c>
      <c r="AC55" s="35">
        <v>11.350000000000001</v>
      </c>
    </row>
    <row r="56" spans="2:29" ht="15.75" x14ac:dyDescent="0.25">
      <c r="B56" s="36" t="s">
        <v>124</v>
      </c>
      <c r="C56" s="37">
        <f t="shared" si="18"/>
        <v>39</v>
      </c>
      <c r="D56" s="37">
        <f t="shared" si="19"/>
        <v>3</v>
      </c>
      <c r="E56" s="37">
        <f t="shared" si="20"/>
        <v>36</v>
      </c>
      <c r="F56" s="36" t="s">
        <v>81</v>
      </c>
      <c r="G56" s="37">
        <f t="shared" si="21"/>
        <v>43</v>
      </c>
      <c r="H56" s="37">
        <f t="shared" si="22"/>
        <v>7</v>
      </c>
      <c r="I56" s="37">
        <f t="shared" si="23"/>
        <v>36</v>
      </c>
      <c r="J56" s="9"/>
      <c r="K56" s="9"/>
      <c r="L56" s="9"/>
      <c r="N56" s="31" t="s">
        <v>125</v>
      </c>
      <c r="O56" s="32">
        <v>6</v>
      </c>
      <c r="P56" s="33">
        <v>5</v>
      </c>
      <c r="Q56" s="33">
        <v>4</v>
      </c>
      <c r="R56" s="33">
        <v>4</v>
      </c>
      <c r="S56" s="33">
        <v>4</v>
      </c>
      <c r="T56" s="33">
        <v>5</v>
      </c>
      <c r="U56" s="33">
        <v>5</v>
      </c>
      <c r="V56" s="33">
        <v>6</v>
      </c>
      <c r="W56" s="33">
        <v>4</v>
      </c>
      <c r="X56" s="33">
        <v>6</v>
      </c>
      <c r="Y56" s="34">
        <f>IF(P56&gt;1,SUM(P56:X56),"")</f>
        <v>43</v>
      </c>
      <c r="Z56" s="34">
        <f>IF(AB56="TBD","TBD",ROUND(AB56,0))</f>
        <v>7</v>
      </c>
      <c r="AA56" s="34">
        <f>IF(P56&gt;0,SUM(Y56-Z56)," ")</f>
        <v>36</v>
      </c>
      <c r="AB56" s="35">
        <v>7.1416666666666657</v>
      </c>
      <c r="AC56" s="35">
        <v>7.1000000000000014</v>
      </c>
    </row>
    <row r="57" spans="2:29" ht="15.75" x14ac:dyDescent="0.25">
      <c r="B57" s="36" t="s">
        <v>125</v>
      </c>
      <c r="C57" s="37">
        <f t="shared" si="18"/>
        <v>43</v>
      </c>
      <c r="D57" s="37">
        <f t="shared" si="19"/>
        <v>7</v>
      </c>
      <c r="E57" s="37">
        <f t="shared" si="20"/>
        <v>36</v>
      </c>
      <c r="F57" s="36" t="s">
        <v>126</v>
      </c>
      <c r="G57" s="37">
        <f t="shared" si="21"/>
        <v>49</v>
      </c>
      <c r="H57" s="37">
        <f t="shared" si="22"/>
        <v>13</v>
      </c>
      <c r="I57" s="37">
        <f t="shared" si="23"/>
        <v>36</v>
      </c>
      <c r="J57" s="9"/>
      <c r="K57" s="9"/>
      <c r="L57" s="9"/>
      <c r="N57" s="31" t="s">
        <v>79</v>
      </c>
      <c r="O57" s="32">
        <v>5</v>
      </c>
      <c r="P57" s="33">
        <v>6</v>
      </c>
      <c r="Q57" s="33">
        <v>5</v>
      </c>
      <c r="R57" s="33">
        <v>6</v>
      </c>
      <c r="S57" s="33">
        <v>5</v>
      </c>
      <c r="T57" s="33">
        <v>5</v>
      </c>
      <c r="U57" s="33">
        <v>5</v>
      </c>
      <c r="V57" s="33">
        <v>6</v>
      </c>
      <c r="W57" s="33">
        <v>3</v>
      </c>
      <c r="X57" s="33">
        <v>5</v>
      </c>
      <c r="Y57" s="34">
        <f>IF(P57&gt;1,SUM(P57:X57),"")</f>
        <v>46</v>
      </c>
      <c r="Z57" s="34">
        <f>IF(AB57="TBD","TBD",ROUND(AB57,0))</f>
        <v>10</v>
      </c>
      <c r="AA57" s="34">
        <f>IF(P57&gt;0,SUM(Y57-Z57)," ")</f>
        <v>36</v>
      </c>
      <c r="AB57" s="35">
        <v>10.149999999999999</v>
      </c>
      <c r="AC57" s="35">
        <v>9.8999999999999986</v>
      </c>
    </row>
    <row r="58" spans="2:29" ht="15.75" x14ac:dyDescent="0.25">
      <c r="B58" s="36" t="s">
        <v>127</v>
      </c>
      <c r="C58" s="37">
        <f t="shared" si="18"/>
        <v>41</v>
      </c>
      <c r="D58" s="37">
        <f t="shared" si="19"/>
        <v>5</v>
      </c>
      <c r="E58" s="37">
        <f t="shared" si="20"/>
        <v>36</v>
      </c>
      <c r="F58" s="36" t="s">
        <v>128</v>
      </c>
      <c r="G58" s="37">
        <f t="shared" si="21"/>
        <v>47</v>
      </c>
      <c r="H58" s="37">
        <f t="shared" si="22"/>
        <v>10</v>
      </c>
      <c r="I58" s="37">
        <f t="shared" si="23"/>
        <v>37</v>
      </c>
      <c r="J58" s="9"/>
      <c r="K58" s="9"/>
      <c r="L58" s="9"/>
      <c r="N58" s="31" t="s">
        <v>119</v>
      </c>
      <c r="O58" s="32">
        <v>6</v>
      </c>
      <c r="P58" s="33">
        <v>5</v>
      </c>
      <c r="Q58" s="33">
        <v>5</v>
      </c>
      <c r="R58" s="33">
        <v>4</v>
      </c>
      <c r="S58" s="33">
        <v>3</v>
      </c>
      <c r="T58" s="33">
        <v>5</v>
      </c>
      <c r="U58" s="33">
        <v>4</v>
      </c>
      <c r="V58" s="33">
        <v>5</v>
      </c>
      <c r="W58" s="33">
        <v>3</v>
      </c>
      <c r="X58" s="33">
        <v>4</v>
      </c>
      <c r="Y58" s="34">
        <f>IF(P58&gt;1,SUM(P58:X58),"")</f>
        <v>38</v>
      </c>
      <c r="Z58" s="34">
        <f>IF(AB58="TBD","TBD",ROUND(AB58,0))</f>
        <v>5</v>
      </c>
      <c r="AA58" s="34">
        <f>IF(P58&gt;0,SUM(Y58-Z58)," ")</f>
        <v>33</v>
      </c>
      <c r="AB58" s="35">
        <v>5.2000000000000028</v>
      </c>
      <c r="AC58" s="35">
        <v>4.4500000000000028</v>
      </c>
    </row>
    <row r="59" spans="2:29" ht="15.75" x14ac:dyDescent="0.25">
      <c r="B59" s="51" t="s">
        <v>129</v>
      </c>
      <c r="C59" s="32">
        <f t="shared" si="18"/>
        <v>43</v>
      </c>
      <c r="D59" s="32">
        <f t="shared" si="19"/>
        <v>7</v>
      </c>
      <c r="E59" s="32">
        <f t="shared" si="20"/>
        <v>36</v>
      </c>
      <c r="F59" s="51" t="s">
        <v>130</v>
      </c>
      <c r="G59" s="32">
        <f t="shared" si="21"/>
        <v>49</v>
      </c>
      <c r="H59" s="32">
        <f t="shared" si="22"/>
        <v>12</v>
      </c>
      <c r="I59" s="32">
        <f t="shared" si="23"/>
        <v>37</v>
      </c>
      <c r="J59" s="9"/>
      <c r="K59" s="9"/>
      <c r="L59" s="9"/>
      <c r="N59" s="31" t="s">
        <v>88</v>
      </c>
      <c r="O59" s="32">
        <v>3</v>
      </c>
      <c r="P59" s="33"/>
      <c r="Q59" s="33"/>
      <c r="R59" s="33"/>
      <c r="S59" s="33"/>
      <c r="T59" s="33"/>
      <c r="U59" s="33"/>
      <c r="V59" s="33"/>
      <c r="W59" s="33"/>
      <c r="X59" s="33"/>
      <c r="Y59" s="34" t="str">
        <f>IF(P59&gt;1,SUM(P59:X59),"")</f>
        <v/>
      </c>
      <c r="Z59" s="34">
        <f>IF(AB59="TBD","TBD",ROUND(AB59,0))</f>
        <v>7</v>
      </c>
      <c r="AA59" s="34" t="str">
        <f>IF(P59&gt;0,SUM(Y59-Z59)," ")</f>
        <v xml:space="preserve"> </v>
      </c>
      <c r="AB59" s="35">
        <v>7.1000000000000014</v>
      </c>
      <c r="AC59" s="35">
        <v>7.1000000000000014</v>
      </c>
    </row>
    <row r="60" spans="2:29" ht="15.75" x14ac:dyDescent="0.25">
      <c r="B60" s="39" t="s">
        <v>59</v>
      </c>
      <c r="C60" s="32">
        <f t="shared" si="18"/>
        <v>44</v>
      </c>
      <c r="D60" s="32">
        <f t="shared" si="19"/>
        <v>7</v>
      </c>
      <c r="E60" s="32">
        <f t="shared" si="20"/>
        <v>37</v>
      </c>
      <c r="F60" s="39" t="s">
        <v>131</v>
      </c>
      <c r="G60" s="32">
        <f t="shared" si="21"/>
        <v>50</v>
      </c>
      <c r="H60" s="32">
        <f t="shared" si="22"/>
        <v>5</v>
      </c>
      <c r="I60" s="32">
        <f t="shared" si="23"/>
        <v>45</v>
      </c>
      <c r="J60" s="9"/>
      <c r="K60" s="9"/>
      <c r="L60" s="9"/>
      <c r="N60" s="31" t="s">
        <v>110</v>
      </c>
      <c r="O60" s="32">
        <v>10</v>
      </c>
      <c r="P60" s="33"/>
      <c r="Q60" s="33"/>
      <c r="R60" s="33"/>
      <c r="S60" s="33"/>
      <c r="T60" s="33"/>
      <c r="U60" s="33"/>
      <c r="V60" s="33"/>
      <c r="W60" s="33"/>
      <c r="X60" s="33"/>
      <c r="Y60" s="34" t="str">
        <f>IF(P60&gt;1,SUM(P60:X60),"")</f>
        <v/>
      </c>
      <c r="Z60" s="34">
        <f>IF(AB60="TBD","TBD",ROUND(AB60,0))</f>
        <v>7</v>
      </c>
      <c r="AA60" s="34" t="str">
        <f>IF(P60&gt;0,SUM(Y60-Z60)," ")</f>
        <v xml:space="preserve"> </v>
      </c>
      <c r="AB60" s="35">
        <v>7.1000000000000014</v>
      </c>
      <c r="AC60" s="35">
        <v>7.1000000000000014</v>
      </c>
    </row>
    <row r="61" spans="2:29" ht="15.75" x14ac:dyDescent="0.25">
      <c r="B61" s="51" t="s">
        <v>122</v>
      </c>
      <c r="C61" s="32">
        <f t="shared" si="18"/>
        <v>51</v>
      </c>
      <c r="D61" s="32">
        <f t="shared" si="19"/>
        <v>13</v>
      </c>
      <c r="E61" s="32">
        <f t="shared" si="20"/>
        <v>38</v>
      </c>
      <c r="F61" s="39" t="s">
        <v>132</v>
      </c>
      <c r="G61" s="32" t="str">
        <f t="shared" si="21"/>
        <v/>
      </c>
      <c r="H61" s="32">
        <f t="shared" si="22"/>
        <v>1</v>
      </c>
      <c r="I61" s="32" t="str">
        <f t="shared" si="23"/>
        <v xml:space="preserve"> </v>
      </c>
      <c r="J61" s="9"/>
      <c r="K61" s="9"/>
      <c r="L61" s="9"/>
      <c r="N61" s="31" t="s">
        <v>50</v>
      </c>
      <c r="O61" s="32">
        <v>4</v>
      </c>
      <c r="P61" s="33"/>
      <c r="Q61" s="33"/>
      <c r="R61" s="33"/>
      <c r="S61" s="33"/>
      <c r="T61" s="33"/>
      <c r="U61" s="33"/>
      <c r="V61" s="33"/>
      <c r="W61" s="33"/>
      <c r="X61" s="33"/>
      <c r="Y61" s="34" t="str">
        <f>IF(P61&gt;1,SUM(P61:X61),"")</f>
        <v/>
      </c>
      <c r="Z61" s="34">
        <f>IF(AB61="TBD","TBD",ROUND(AB61,0))</f>
        <v>8</v>
      </c>
      <c r="AA61" s="34" t="str">
        <f>IF(P61&gt;0,SUM(Y61-Z61)," ")</f>
        <v xml:space="preserve"> </v>
      </c>
      <c r="AB61" s="35">
        <v>7.652000000000001</v>
      </c>
      <c r="AC61" s="35">
        <v>7.652000000000001</v>
      </c>
    </row>
    <row r="62" spans="2:29" ht="15.75" x14ac:dyDescent="0.25">
      <c r="B62" s="39" t="s">
        <v>133</v>
      </c>
      <c r="C62" s="32" t="str">
        <f t="shared" si="18"/>
        <v/>
      </c>
      <c r="D62" s="32">
        <f t="shared" si="19"/>
        <v>6</v>
      </c>
      <c r="E62" s="32" t="str">
        <f t="shared" si="20"/>
        <v xml:space="preserve"> </v>
      </c>
      <c r="F62" s="39" t="s">
        <v>134</v>
      </c>
      <c r="G62" s="32" t="str">
        <f t="shared" si="21"/>
        <v/>
      </c>
      <c r="H62" s="32">
        <f t="shared" si="22"/>
        <v>9</v>
      </c>
      <c r="I62" s="32" t="str">
        <f t="shared" si="23"/>
        <v xml:space="preserve"> </v>
      </c>
      <c r="J62" s="9"/>
      <c r="K62" s="53"/>
      <c r="L62" s="53"/>
      <c r="N62" s="31" t="s">
        <v>123</v>
      </c>
      <c r="O62" s="32">
        <v>6</v>
      </c>
      <c r="P62" s="33">
        <v>5</v>
      </c>
      <c r="Q62" s="33">
        <v>6</v>
      </c>
      <c r="R62" s="33">
        <v>4</v>
      </c>
      <c r="S62" s="33">
        <v>3</v>
      </c>
      <c r="T62" s="33">
        <v>5</v>
      </c>
      <c r="U62" s="33">
        <v>5</v>
      </c>
      <c r="V62" s="33">
        <v>7</v>
      </c>
      <c r="W62" s="33">
        <v>4</v>
      </c>
      <c r="X62" s="33">
        <v>4</v>
      </c>
      <c r="Y62" s="34">
        <f>IF(P62&gt;1,SUM(P62:X62),"")</f>
        <v>43</v>
      </c>
      <c r="Z62" s="34">
        <f>IF(AB62="TBD","TBD",ROUND(AB62,0))</f>
        <v>8</v>
      </c>
      <c r="AA62" s="34">
        <f>IF(P62&gt;0,SUM(Y62-Z62)," ")</f>
        <v>35</v>
      </c>
      <c r="AB62" s="35">
        <v>8.1000000000000014</v>
      </c>
      <c r="AC62" s="35">
        <v>8.1000000000000014</v>
      </c>
    </row>
    <row r="63" spans="2:29" ht="15.75" x14ac:dyDescent="0.25">
      <c r="B63" s="51"/>
      <c r="C63" s="32"/>
      <c r="D63" s="32"/>
      <c r="E63" s="32"/>
      <c r="F63" s="51"/>
      <c r="G63" s="54"/>
      <c r="H63" s="54"/>
      <c r="I63" s="54"/>
      <c r="J63" s="9"/>
      <c r="K63" s="53"/>
      <c r="L63" s="53"/>
      <c r="N63" s="31" t="s">
        <v>134</v>
      </c>
      <c r="O63" s="32">
        <v>2</v>
      </c>
      <c r="P63" s="33"/>
      <c r="Q63" s="33"/>
      <c r="R63" s="33"/>
      <c r="S63" s="33"/>
      <c r="T63" s="33"/>
      <c r="U63" s="33"/>
      <c r="V63" s="33"/>
      <c r="W63" s="33"/>
      <c r="X63" s="33"/>
      <c r="Y63" s="34" t="str">
        <f>IF(P63&gt;1,SUM(P63:X63),"")</f>
        <v/>
      </c>
      <c r="Z63" s="34">
        <f>IF(AB63="TBD","TBD",ROUND(AB63,0))</f>
        <v>9</v>
      </c>
      <c r="AA63" s="34" t="str">
        <f>IF(P63&gt;0,SUM(Y63-Z63)," ")</f>
        <v xml:space="preserve"> </v>
      </c>
      <c r="AB63" s="35">
        <v>9.1000000000000014</v>
      </c>
      <c r="AC63" s="35">
        <v>9.1000000000000014</v>
      </c>
    </row>
    <row r="64" spans="2:29" ht="15.75" x14ac:dyDescent="0.25">
      <c r="B64" s="41" t="s">
        <v>60</v>
      </c>
      <c r="C64" s="42"/>
      <c r="D64" s="43">
        <f>AVERAGE(D53:D62)</f>
        <v>7.1</v>
      </c>
      <c r="E64" s="45">
        <f>SUM(E53:E58)</f>
        <v>210</v>
      </c>
      <c r="F64" s="41" t="s">
        <v>60</v>
      </c>
      <c r="G64" s="42"/>
      <c r="H64" s="43">
        <f>AVERAGE(H53:H62)</f>
        <v>8.6999999999999993</v>
      </c>
      <c r="I64" s="44">
        <f>SUM(I53:I58)</f>
        <v>209</v>
      </c>
      <c r="J64" s="9"/>
      <c r="N64" s="31" t="s">
        <v>135</v>
      </c>
      <c r="O64" s="32">
        <v>8</v>
      </c>
      <c r="P64" s="33">
        <v>5</v>
      </c>
      <c r="Q64" s="33">
        <v>5</v>
      </c>
      <c r="R64" s="33">
        <v>4</v>
      </c>
      <c r="S64" s="33">
        <v>5</v>
      </c>
      <c r="T64" s="33">
        <v>4</v>
      </c>
      <c r="U64" s="33">
        <v>4</v>
      </c>
      <c r="V64" s="33">
        <v>6</v>
      </c>
      <c r="W64" s="33">
        <v>3</v>
      </c>
      <c r="X64" s="33">
        <v>4</v>
      </c>
      <c r="Y64" s="34">
        <f>IF(P64&gt;1,SUM(P64:X64),"")</f>
        <v>40</v>
      </c>
      <c r="Z64" s="34">
        <f>IF(AB64="TBD","TBD",ROUND(AB64,0))</f>
        <v>7</v>
      </c>
      <c r="AA64" s="34">
        <f>IF(P64&gt;0,SUM(Y64-Z64)," ")</f>
        <v>33</v>
      </c>
      <c r="AB64" s="35">
        <v>6.6499999999999986</v>
      </c>
      <c r="AC64" s="35">
        <v>5.8500000000000014</v>
      </c>
    </row>
    <row r="65" spans="2:29" ht="15.75" x14ac:dyDescent="0.25">
      <c r="B65" s="41" t="s">
        <v>62</v>
      </c>
      <c r="C65" s="42"/>
      <c r="D65" s="43"/>
      <c r="E65" s="32">
        <f>E64-SUM($H$1*6)</f>
        <v>0</v>
      </c>
      <c r="F65" s="41" t="s">
        <v>62</v>
      </c>
      <c r="G65" s="42"/>
      <c r="H65" s="43"/>
      <c r="I65" s="37">
        <f>I64-SUM($H$1*6)</f>
        <v>-1</v>
      </c>
      <c r="N65" s="31" t="s">
        <v>85</v>
      </c>
      <c r="O65" s="32">
        <v>3</v>
      </c>
      <c r="P65" s="33">
        <v>5</v>
      </c>
      <c r="Q65" s="33">
        <v>5</v>
      </c>
      <c r="R65" s="33">
        <v>5</v>
      </c>
      <c r="S65" s="33">
        <v>2</v>
      </c>
      <c r="T65" s="33">
        <v>5</v>
      </c>
      <c r="U65" s="33">
        <v>4</v>
      </c>
      <c r="V65" s="33">
        <v>7</v>
      </c>
      <c r="W65" s="33">
        <v>4</v>
      </c>
      <c r="X65" s="33">
        <v>4</v>
      </c>
      <c r="Y65" s="34">
        <f>IF(P65&gt;1,SUM(P65:X65),"")</f>
        <v>41</v>
      </c>
      <c r="Z65" s="34">
        <f>IF(AB65="TBD","TBD",ROUND(AB65,0))</f>
        <v>5</v>
      </c>
      <c r="AA65" s="34">
        <f>IF(P65&gt;0,SUM(Y65-Z65)," ")</f>
        <v>36</v>
      </c>
      <c r="AB65" s="35">
        <v>5.43333333333333</v>
      </c>
      <c r="AC65" s="35">
        <v>5.5166666666666657</v>
      </c>
    </row>
    <row r="66" spans="2:29" ht="15.75" x14ac:dyDescent="0.25">
      <c r="B66" s="55"/>
      <c r="C66" s="56"/>
      <c r="D66" s="57"/>
      <c r="E66" s="58"/>
      <c r="F66" s="55"/>
      <c r="G66" s="56"/>
      <c r="H66" s="57"/>
      <c r="I66" s="58"/>
      <c r="N66" s="31" t="s">
        <v>74</v>
      </c>
      <c r="O66" s="32">
        <v>5</v>
      </c>
      <c r="P66" s="33">
        <v>4</v>
      </c>
      <c r="Q66" s="33">
        <v>4</v>
      </c>
      <c r="R66" s="33">
        <v>4</v>
      </c>
      <c r="S66" s="33">
        <v>4</v>
      </c>
      <c r="T66" s="33">
        <v>5</v>
      </c>
      <c r="U66" s="33">
        <v>4</v>
      </c>
      <c r="V66" s="33">
        <v>5</v>
      </c>
      <c r="W66" s="33">
        <v>3</v>
      </c>
      <c r="X66" s="33">
        <v>5</v>
      </c>
      <c r="Y66" s="34">
        <f>IF(P66&gt;1,SUM(P66:X66),"")</f>
        <v>38</v>
      </c>
      <c r="Z66" s="34">
        <f>IF(AB66="TBD","TBD",ROUND(AB66,0))</f>
        <v>2</v>
      </c>
      <c r="AA66" s="34">
        <f>IF(P66&gt;0,SUM(Y66-Z66)," ")</f>
        <v>36</v>
      </c>
      <c r="AB66" s="35">
        <v>1.8000000000000043</v>
      </c>
      <c r="AC66" s="35">
        <v>1.8000000000000043</v>
      </c>
    </row>
    <row r="67" spans="2:29" ht="15.75" x14ac:dyDescent="0.25">
      <c r="B67" s="21" t="s">
        <v>136</v>
      </c>
      <c r="C67" s="21"/>
      <c r="D67" s="22" t="s">
        <v>17</v>
      </c>
      <c r="E67" s="23" t="s">
        <v>15</v>
      </c>
      <c r="F67" s="21" t="s">
        <v>137</v>
      </c>
      <c r="G67" s="21"/>
      <c r="H67" s="22" t="s">
        <v>17</v>
      </c>
      <c r="I67" s="23" t="s">
        <v>15</v>
      </c>
      <c r="N67" s="31" t="s">
        <v>108</v>
      </c>
      <c r="O67" s="32">
        <v>10</v>
      </c>
      <c r="P67" s="33"/>
      <c r="Q67" s="33"/>
      <c r="R67" s="33"/>
      <c r="S67" s="33"/>
      <c r="T67" s="33"/>
      <c r="U67" s="33"/>
      <c r="V67" s="33"/>
      <c r="W67" s="33"/>
      <c r="X67" s="33"/>
      <c r="Y67" s="34" t="str">
        <f>IF(P67&gt;1,SUM(P67:X67),"")</f>
        <v/>
      </c>
      <c r="Z67" s="34">
        <f>IF(AB67="TBD","TBD",ROUND(AB67,0))</f>
        <v>5</v>
      </c>
      <c r="AA67" s="34" t="str">
        <f>IF(P67&gt;0,SUM(Y67-Z67)," ")</f>
        <v xml:space="preserve"> </v>
      </c>
      <c r="AB67" s="35">
        <v>5.2000000000000028</v>
      </c>
      <c r="AC67" s="35">
        <v>5.2000000000000028</v>
      </c>
    </row>
    <row r="68" spans="2:29" ht="15.75" x14ac:dyDescent="0.25">
      <c r="B68" s="28" t="s">
        <v>138</v>
      </c>
      <c r="C68" s="28" t="s">
        <v>26</v>
      </c>
      <c r="D68" s="29" t="s">
        <v>27</v>
      </c>
      <c r="E68" s="30" t="s">
        <v>28</v>
      </c>
      <c r="F68" s="28" t="s">
        <v>139</v>
      </c>
      <c r="G68" s="28" t="s">
        <v>26</v>
      </c>
      <c r="H68" s="29" t="s">
        <v>27</v>
      </c>
      <c r="I68" s="30" t="s">
        <v>28</v>
      </c>
      <c r="N68" s="31" t="s">
        <v>140</v>
      </c>
      <c r="O68" s="32">
        <v>9</v>
      </c>
      <c r="P68" s="33">
        <v>5</v>
      </c>
      <c r="Q68" s="33">
        <v>4</v>
      </c>
      <c r="R68" s="33">
        <v>5</v>
      </c>
      <c r="S68" s="33">
        <v>4</v>
      </c>
      <c r="T68" s="33">
        <v>4</v>
      </c>
      <c r="U68" s="33">
        <v>4</v>
      </c>
      <c r="V68" s="33">
        <v>7</v>
      </c>
      <c r="W68" s="33">
        <v>3</v>
      </c>
      <c r="X68" s="33">
        <v>4</v>
      </c>
      <c r="Y68" s="34">
        <f>IF(P68&gt;1,SUM(P68:X68),"")</f>
        <v>40</v>
      </c>
      <c r="Z68" s="34">
        <f>IF(AB68="TBD","TBD",ROUND(AB68,0))</f>
        <v>6</v>
      </c>
      <c r="AA68" s="34">
        <f>IF(P68&gt;0,SUM(Y68-Z68)," ")</f>
        <v>34</v>
      </c>
      <c r="AB68" s="35">
        <v>6</v>
      </c>
      <c r="AC68" s="35">
        <v>5.5333333333333385</v>
      </c>
    </row>
    <row r="69" spans="2:29" ht="15.75" x14ac:dyDescent="0.25">
      <c r="B69" s="36" t="s">
        <v>135</v>
      </c>
      <c r="C69" s="37">
        <f t="shared" ref="C69:C78" si="24">INDEX($Y$4:$Y$104,MATCH(B69,$N$4:$N$104,0))</f>
        <v>40</v>
      </c>
      <c r="D69" s="37">
        <f t="shared" ref="D69:D78" si="25">INDEX($Z$4:$Z$104,MATCH(B69,$N$4:$N$104,0))</f>
        <v>7</v>
      </c>
      <c r="E69" s="37">
        <f t="shared" ref="E69:E78" si="26">INDEX($AA$4:$AA$104,MATCH(B69,$N$4:$N$104,0))</f>
        <v>33</v>
      </c>
      <c r="F69" s="36" t="s">
        <v>141</v>
      </c>
      <c r="G69" s="37">
        <f t="shared" ref="G69:G79" si="27">INDEX($Y$4:$Y$104,MATCH(F69,$N$4:$N$104,0))</f>
        <v>42</v>
      </c>
      <c r="H69" s="37">
        <f t="shared" ref="H69:H76" si="28">INDEX($Z$4:$Z$104,MATCH(F69,$N$4:$N$104,0))</f>
        <v>11</v>
      </c>
      <c r="I69" s="37">
        <f t="shared" ref="I69:I79" si="29">INDEX($AA$4:$AA$104,MATCH(F69,$N$4:$N$104,0))</f>
        <v>31</v>
      </c>
      <c r="N69" s="31" t="s">
        <v>124</v>
      </c>
      <c r="O69" s="32">
        <v>6</v>
      </c>
      <c r="P69" s="33">
        <v>4</v>
      </c>
      <c r="Q69" s="33">
        <v>5</v>
      </c>
      <c r="R69" s="33">
        <v>4</v>
      </c>
      <c r="S69" s="33">
        <v>5</v>
      </c>
      <c r="T69" s="33">
        <v>5</v>
      </c>
      <c r="U69" s="33">
        <v>4</v>
      </c>
      <c r="V69" s="33">
        <v>5</v>
      </c>
      <c r="W69" s="33">
        <v>3</v>
      </c>
      <c r="X69" s="33">
        <v>4</v>
      </c>
      <c r="Y69" s="34">
        <f>IF(P69&gt;1,SUM(P69:X69),"")</f>
        <v>39</v>
      </c>
      <c r="Z69" s="34">
        <f>IF(AB69="TBD","TBD",ROUND(AB69,0))</f>
        <v>3</v>
      </c>
      <c r="AA69" s="34">
        <f>IF(P69&gt;0,SUM(Y69-Z69)," ")</f>
        <v>36</v>
      </c>
      <c r="AB69" s="35">
        <v>2.5583333333333371</v>
      </c>
      <c r="AC69" s="35">
        <v>2.5583333333333371</v>
      </c>
    </row>
    <row r="70" spans="2:29" ht="15.75" x14ac:dyDescent="0.25">
      <c r="B70" s="36" t="s">
        <v>142</v>
      </c>
      <c r="C70" s="37">
        <f t="shared" si="24"/>
        <v>41</v>
      </c>
      <c r="D70" s="37">
        <f t="shared" si="25"/>
        <v>8</v>
      </c>
      <c r="E70" s="37">
        <f t="shared" si="26"/>
        <v>33</v>
      </c>
      <c r="F70" s="36" t="s">
        <v>120</v>
      </c>
      <c r="G70" s="37">
        <f t="shared" si="27"/>
        <v>44</v>
      </c>
      <c r="H70" s="37">
        <f t="shared" si="28"/>
        <v>11</v>
      </c>
      <c r="I70" s="37">
        <f t="shared" si="29"/>
        <v>33</v>
      </c>
      <c r="N70" s="31" t="s">
        <v>43</v>
      </c>
      <c r="O70" s="32">
        <v>1</v>
      </c>
      <c r="P70" s="33">
        <v>6</v>
      </c>
      <c r="Q70" s="33">
        <v>5</v>
      </c>
      <c r="R70" s="33">
        <v>5</v>
      </c>
      <c r="S70" s="33">
        <v>4</v>
      </c>
      <c r="T70" s="33">
        <v>6</v>
      </c>
      <c r="U70" s="33">
        <v>5</v>
      </c>
      <c r="V70" s="33">
        <v>8</v>
      </c>
      <c r="W70" s="33">
        <v>3</v>
      </c>
      <c r="X70" s="33">
        <v>5</v>
      </c>
      <c r="Y70" s="34">
        <f>IF(P70&gt;1,SUM(P70:X70),"")</f>
        <v>47</v>
      </c>
      <c r="Z70" s="34">
        <f>IF(AB70="TBD","TBD",ROUND(AB70,0))</f>
        <v>12</v>
      </c>
      <c r="AA70" s="34">
        <f>IF(P70&gt;0,SUM(Y70-Z70)," ")</f>
        <v>35</v>
      </c>
      <c r="AB70" s="35">
        <v>11.641666666666666</v>
      </c>
      <c r="AC70" s="35">
        <v>11.141666666666666</v>
      </c>
    </row>
    <row r="71" spans="2:29" ht="15.75" x14ac:dyDescent="0.25">
      <c r="B71" s="36" t="s">
        <v>118</v>
      </c>
      <c r="C71" s="37">
        <f t="shared" si="24"/>
        <v>39</v>
      </c>
      <c r="D71" s="37">
        <f t="shared" si="25"/>
        <v>4</v>
      </c>
      <c r="E71" s="37">
        <f t="shared" si="26"/>
        <v>35</v>
      </c>
      <c r="F71" s="36" t="s">
        <v>140</v>
      </c>
      <c r="G71" s="37">
        <f t="shared" si="27"/>
        <v>40</v>
      </c>
      <c r="H71" s="37">
        <f t="shared" si="28"/>
        <v>6</v>
      </c>
      <c r="I71" s="37">
        <f t="shared" si="29"/>
        <v>34</v>
      </c>
      <c r="N71" s="59" t="s">
        <v>143</v>
      </c>
      <c r="O71" s="32">
        <v>8</v>
      </c>
      <c r="P71" s="33">
        <v>4</v>
      </c>
      <c r="Q71" s="33">
        <v>5</v>
      </c>
      <c r="R71" s="33">
        <v>7</v>
      </c>
      <c r="S71" s="33">
        <v>4</v>
      </c>
      <c r="T71" s="33">
        <v>6</v>
      </c>
      <c r="U71" s="33">
        <v>5</v>
      </c>
      <c r="V71" s="33">
        <v>5</v>
      </c>
      <c r="W71" s="33">
        <v>4</v>
      </c>
      <c r="X71" s="33">
        <v>5</v>
      </c>
      <c r="Y71" s="34">
        <f>IF(P71&gt;1,SUM(P71:X71),"")</f>
        <v>45</v>
      </c>
      <c r="Z71" s="34">
        <f>IF(AB71="TBD","TBD",ROUND(AB71,0))</f>
        <v>5</v>
      </c>
      <c r="AA71" s="34">
        <f>IF(P71&gt;0,SUM(Y71-Z71)," ")</f>
        <v>40</v>
      </c>
      <c r="AB71" s="35">
        <v>4.7000000000000028</v>
      </c>
      <c r="AC71" s="35">
        <v>5.6499999999999986</v>
      </c>
    </row>
    <row r="72" spans="2:29" ht="15.75" x14ac:dyDescent="0.25">
      <c r="B72" s="36" t="s">
        <v>144</v>
      </c>
      <c r="C72" s="37">
        <f t="shared" si="24"/>
        <v>42</v>
      </c>
      <c r="D72" s="37">
        <f t="shared" si="25"/>
        <v>6</v>
      </c>
      <c r="E72" s="37">
        <f t="shared" si="26"/>
        <v>36</v>
      </c>
      <c r="F72" s="36" t="s">
        <v>145</v>
      </c>
      <c r="G72" s="37">
        <f t="shared" si="27"/>
        <v>46</v>
      </c>
      <c r="H72" s="37">
        <f t="shared" si="28"/>
        <v>11</v>
      </c>
      <c r="I72" s="37">
        <f t="shared" si="29"/>
        <v>35</v>
      </c>
      <c r="N72" s="31" t="s">
        <v>132</v>
      </c>
      <c r="O72" s="32">
        <v>2</v>
      </c>
      <c r="P72" s="33"/>
      <c r="Q72" s="33"/>
      <c r="R72" s="33"/>
      <c r="S72" s="33"/>
      <c r="T72" s="33"/>
      <c r="U72" s="33"/>
      <c r="V72" s="33"/>
      <c r="W72" s="33"/>
      <c r="X72" s="33"/>
      <c r="Y72" s="34" t="str">
        <f>IF(P72&gt;1,SUM(P72:X72),"")</f>
        <v/>
      </c>
      <c r="Z72" s="34">
        <f>IF(AB72="TBD","TBD",ROUND(AB72,0))</f>
        <v>1</v>
      </c>
      <c r="AA72" s="34" t="str">
        <f>IF(P72&gt;0,SUM(Y72-Z72)," ")</f>
        <v xml:space="preserve"> </v>
      </c>
      <c r="AB72" s="35">
        <v>1.0333333333333314</v>
      </c>
      <c r="AC72" s="35">
        <v>1.0333333333333314</v>
      </c>
    </row>
    <row r="73" spans="2:29" ht="15.75" x14ac:dyDescent="0.25">
      <c r="B73" s="36" t="s">
        <v>93</v>
      </c>
      <c r="C73" s="37">
        <f t="shared" si="24"/>
        <v>42</v>
      </c>
      <c r="D73" s="37">
        <f t="shared" si="25"/>
        <v>6</v>
      </c>
      <c r="E73" s="37">
        <f t="shared" si="26"/>
        <v>36</v>
      </c>
      <c r="F73" s="36" t="s">
        <v>51</v>
      </c>
      <c r="G73" s="37">
        <f t="shared" si="27"/>
        <v>46</v>
      </c>
      <c r="H73" s="37">
        <f t="shared" si="28"/>
        <v>11</v>
      </c>
      <c r="I73" s="37">
        <f t="shared" si="29"/>
        <v>35</v>
      </c>
      <c r="N73" s="31" t="s">
        <v>129</v>
      </c>
      <c r="O73" s="32">
        <v>6</v>
      </c>
      <c r="P73" s="33">
        <v>5</v>
      </c>
      <c r="Q73" s="33">
        <v>5</v>
      </c>
      <c r="R73" s="33">
        <v>5</v>
      </c>
      <c r="S73" s="33">
        <v>3</v>
      </c>
      <c r="T73" s="33">
        <v>5</v>
      </c>
      <c r="U73" s="33">
        <v>5</v>
      </c>
      <c r="V73" s="33">
        <v>6</v>
      </c>
      <c r="W73" s="33">
        <v>3</v>
      </c>
      <c r="X73" s="33">
        <v>6</v>
      </c>
      <c r="Y73" s="34">
        <f>IF(P73&gt;1,SUM(P73:X73),"")</f>
        <v>43</v>
      </c>
      <c r="Z73" s="34">
        <f>IF(AB73="TBD","TBD",ROUND(AB73,0))</f>
        <v>7</v>
      </c>
      <c r="AA73" s="34">
        <f>IF(P73&gt;0,SUM(Y73-Z73)," ")</f>
        <v>36</v>
      </c>
      <c r="AB73" s="35">
        <v>6.9750000000000014</v>
      </c>
      <c r="AC73" s="35">
        <v>6.7250000000000014</v>
      </c>
    </row>
    <row r="74" spans="2:29" ht="15.75" x14ac:dyDescent="0.25">
      <c r="B74" s="36" t="s">
        <v>42</v>
      </c>
      <c r="C74" s="37">
        <f t="shared" si="24"/>
        <v>41</v>
      </c>
      <c r="D74" s="37">
        <f t="shared" si="25"/>
        <v>3</v>
      </c>
      <c r="E74" s="37">
        <f t="shared" si="26"/>
        <v>38</v>
      </c>
      <c r="F74" s="36" t="s">
        <v>71</v>
      </c>
      <c r="G74" s="37">
        <f t="shared" si="27"/>
        <v>44</v>
      </c>
      <c r="H74" s="37">
        <f t="shared" si="28"/>
        <v>5</v>
      </c>
      <c r="I74" s="37">
        <f t="shared" si="29"/>
        <v>39</v>
      </c>
      <c r="N74" s="31" t="s">
        <v>90</v>
      </c>
      <c r="O74" s="32">
        <v>3</v>
      </c>
      <c r="P74" s="33"/>
      <c r="Q74" s="33"/>
      <c r="R74" s="33"/>
      <c r="S74" s="33"/>
      <c r="T74" s="33"/>
      <c r="U74" s="33"/>
      <c r="V74" s="33"/>
      <c r="W74" s="33"/>
      <c r="X74" s="33"/>
      <c r="Y74" s="34" t="str">
        <f>IF(P74&gt;1,SUM(P74:X74),"")</f>
        <v/>
      </c>
      <c r="Z74" s="34">
        <f>IF(AB74="TBD","TBD",ROUND(AB74,0))</f>
        <v>11</v>
      </c>
      <c r="AA74" s="34" t="str">
        <f>IF(P74&gt;0,SUM(Y74-Z74)," ")</f>
        <v xml:space="preserve"> </v>
      </c>
      <c r="AB74" s="35">
        <v>11.300000000000004</v>
      </c>
      <c r="AC74" s="35">
        <v>11.300000000000004</v>
      </c>
    </row>
    <row r="75" spans="2:29" ht="15.75" x14ac:dyDescent="0.25">
      <c r="B75" s="39" t="s">
        <v>146</v>
      </c>
      <c r="C75" s="32">
        <f t="shared" si="24"/>
        <v>50</v>
      </c>
      <c r="D75" s="32">
        <f t="shared" si="25"/>
        <v>12</v>
      </c>
      <c r="E75" s="32">
        <f t="shared" si="26"/>
        <v>38</v>
      </c>
      <c r="F75" s="39" t="s">
        <v>147</v>
      </c>
      <c r="G75" s="32">
        <f t="shared" si="27"/>
        <v>53</v>
      </c>
      <c r="H75" s="32">
        <f t="shared" si="28"/>
        <v>11</v>
      </c>
      <c r="I75" s="32">
        <f t="shared" si="29"/>
        <v>42</v>
      </c>
      <c r="N75" s="50" t="s">
        <v>49</v>
      </c>
      <c r="O75" s="32">
        <v>1</v>
      </c>
      <c r="P75" s="33">
        <v>5</v>
      </c>
      <c r="Q75" s="33">
        <v>6</v>
      </c>
      <c r="R75" s="33">
        <v>5</v>
      </c>
      <c r="S75" s="33">
        <v>4</v>
      </c>
      <c r="T75" s="33">
        <v>5</v>
      </c>
      <c r="U75" s="33">
        <v>6</v>
      </c>
      <c r="V75" s="33">
        <v>5</v>
      </c>
      <c r="W75" s="33">
        <v>4</v>
      </c>
      <c r="X75" s="33">
        <v>6</v>
      </c>
      <c r="Y75" s="34">
        <f>IF(P75&gt;1,SUM(P75:X75),"")</f>
        <v>46</v>
      </c>
      <c r="Z75" s="34">
        <f>IF(AB75="TBD","TBD",ROUND(AB75,0))</f>
        <v>6</v>
      </c>
      <c r="AA75" s="34">
        <f>IF(P75&gt;0,SUM(Y75-Z75)," ")</f>
        <v>40</v>
      </c>
      <c r="AB75" s="35">
        <v>6.25</v>
      </c>
      <c r="AC75" s="35">
        <v>6.25</v>
      </c>
    </row>
    <row r="76" spans="2:29" ht="15.75" x14ac:dyDescent="0.25">
      <c r="B76" s="51" t="s">
        <v>30</v>
      </c>
      <c r="C76" s="32">
        <f t="shared" si="24"/>
        <v>54</v>
      </c>
      <c r="D76" s="32">
        <f t="shared" si="25"/>
        <v>16</v>
      </c>
      <c r="E76" s="32">
        <f t="shared" si="26"/>
        <v>38</v>
      </c>
      <c r="F76" s="39" t="s">
        <v>148</v>
      </c>
      <c r="G76" s="32" t="str">
        <f t="shared" si="27"/>
        <v/>
      </c>
      <c r="H76" s="32">
        <f t="shared" si="28"/>
        <v>3</v>
      </c>
      <c r="I76" s="32" t="str">
        <f t="shared" si="29"/>
        <v xml:space="preserve"> </v>
      </c>
      <c r="N76" s="31" t="s">
        <v>141</v>
      </c>
      <c r="O76" s="32">
        <v>8</v>
      </c>
      <c r="P76" s="33">
        <v>4</v>
      </c>
      <c r="Q76" s="33">
        <v>4</v>
      </c>
      <c r="R76" s="33">
        <v>5</v>
      </c>
      <c r="S76" s="33">
        <v>3</v>
      </c>
      <c r="T76" s="33">
        <v>5</v>
      </c>
      <c r="U76" s="33">
        <v>5</v>
      </c>
      <c r="V76" s="33">
        <v>7</v>
      </c>
      <c r="W76" s="33">
        <v>3</v>
      </c>
      <c r="X76" s="33">
        <v>6</v>
      </c>
      <c r="Y76" s="34">
        <f>IF(P76&gt;1,SUM(P76:X76),"")</f>
        <v>42</v>
      </c>
      <c r="Z76" s="34">
        <f>IF(AB76="TBD","TBD",ROUND(AB76,0))</f>
        <v>11</v>
      </c>
      <c r="AA76" s="34">
        <f>IF(P76&gt;0,SUM(Y76-Z76)," ")</f>
        <v>31</v>
      </c>
      <c r="AB76" s="35">
        <v>11.350000000000001</v>
      </c>
      <c r="AC76" s="35">
        <v>10.350000000000001</v>
      </c>
    </row>
    <row r="77" spans="2:29" ht="15.75" x14ac:dyDescent="0.25">
      <c r="B77" s="39" t="s">
        <v>143</v>
      </c>
      <c r="C77" s="32">
        <f t="shared" si="24"/>
        <v>45</v>
      </c>
      <c r="D77" s="32">
        <f t="shared" si="25"/>
        <v>5</v>
      </c>
      <c r="E77" s="32">
        <f t="shared" si="26"/>
        <v>40</v>
      </c>
      <c r="F77" s="39" t="s">
        <v>111</v>
      </c>
      <c r="G77" s="32" t="str">
        <f t="shared" si="27"/>
        <v/>
      </c>
      <c r="H77" s="32"/>
      <c r="I77" s="32" t="str">
        <f t="shared" si="29"/>
        <v xml:space="preserve"> </v>
      </c>
      <c r="N77" s="31" t="s">
        <v>147</v>
      </c>
      <c r="O77" s="32">
        <v>9</v>
      </c>
      <c r="P77" s="33">
        <v>7</v>
      </c>
      <c r="Q77" s="33">
        <v>6</v>
      </c>
      <c r="R77" s="33">
        <v>7</v>
      </c>
      <c r="S77" s="33">
        <v>4</v>
      </c>
      <c r="T77" s="33">
        <v>6</v>
      </c>
      <c r="U77" s="33">
        <v>5</v>
      </c>
      <c r="V77" s="33">
        <v>6</v>
      </c>
      <c r="W77" s="33">
        <v>5</v>
      </c>
      <c r="X77" s="33">
        <v>7</v>
      </c>
      <c r="Y77" s="34">
        <f>IF(P77&gt;1,SUM(P77:X77),"")</f>
        <v>53</v>
      </c>
      <c r="Z77" s="34">
        <f>IF(AB77="TBD","TBD",ROUND(AB77,0))</f>
        <v>11</v>
      </c>
      <c r="AA77" s="34">
        <f>IF(P77&gt;0,SUM(Y77-Z77)," ")</f>
        <v>42</v>
      </c>
      <c r="AB77" s="35">
        <v>10.850000000000001</v>
      </c>
      <c r="AC77" s="35">
        <v>10.850000000000001</v>
      </c>
    </row>
    <row r="78" spans="2:29" ht="15.75" x14ac:dyDescent="0.25">
      <c r="B78" s="39" t="s">
        <v>48</v>
      </c>
      <c r="C78" s="32" t="str">
        <f t="shared" si="24"/>
        <v/>
      </c>
      <c r="D78" s="32">
        <f t="shared" si="25"/>
        <v>9</v>
      </c>
      <c r="E78" s="32" t="str">
        <f t="shared" si="26"/>
        <v xml:space="preserve"> </v>
      </c>
      <c r="F78" s="39" t="s">
        <v>149</v>
      </c>
      <c r="G78" s="32" t="str">
        <f t="shared" si="27"/>
        <v/>
      </c>
      <c r="H78" s="32">
        <f>INDEX($Z$4:$Z$104,MATCH(F78,$N$4:$N$104,0))</f>
        <v>6</v>
      </c>
      <c r="I78" s="32" t="str">
        <f t="shared" si="29"/>
        <v xml:space="preserve"> </v>
      </c>
      <c r="N78" s="31" t="s">
        <v>126</v>
      </c>
      <c r="O78" s="32">
        <v>2</v>
      </c>
      <c r="P78" s="33">
        <v>5</v>
      </c>
      <c r="Q78" s="33">
        <v>7</v>
      </c>
      <c r="R78" s="33">
        <v>6</v>
      </c>
      <c r="S78" s="33">
        <v>4</v>
      </c>
      <c r="T78" s="33">
        <v>6</v>
      </c>
      <c r="U78" s="33">
        <v>5</v>
      </c>
      <c r="V78" s="33">
        <v>6</v>
      </c>
      <c r="W78" s="33">
        <v>5</v>
      </c>
      <c r="X78" s="33">
        <v>5</v>
      </c>
      <c r="Y78" s="34">
        <f>IF(P78&gt;1,SUM(P78:X78),"")</f>
        <v>49</v>
      </c>
      <c r="Z78" s="34">
        <f>IF(AB78="TBD","TBD",ROUND(AB78,0))</f>
        <v>13</v>
      </c>
      <c r="AA78" s="34">
        <f>IF(P78&gt;0,SUM(Y78-Z78)," ")</f>
        <v>36</v>
      </c>
      <c r="AB78" s="35">
        <v>12.600000000000001</v>
      </c>
      <c r="AC78" s="35">
        <v>12.850000000000001</v>
      </c>
    </row>
    <row r="79" spans="2:29" ht="15.75" x14ac:dyDescent="0.25">
      <c r="B79" s="51"/>
      <c r="C79" s="32"/>
      <c r="D79" s="32"/>
      <c r="E79" s="32"/>
      <c r="F79" s="51" t="s">
        <v>150</v>
      </c>
      <c r="G79" s="32" t="str">
        <f t="shared" si="27"/>
        <v/>
      </c>
      <c r="H79" s="32">
        <f>INDEX($Z$4:$Z$104,MATCH(F79,$N$4:$N$104,0))</f>
        <v>20</v>
      </c>
      <c r="I79" s="32" t="str">
        <f t="shared" si="29"/>
        <v xml:space="preserve"> </v>
      </c>
      <c r="N79" s="31" t="s">
        <v>145</v>
      </c>
      <c r="O79" s="32">
        <v>9</v>
      </c>
      <c r="P79" s="33">
        <v>6</v>
      </c>
      <c r="Q79" s="33">
        <v>7</v>
      </c>
      <c r="R79" s="33">
        <v>6</v>
      </c>
      <c r="S79" s="33">
        <v>3</v>
      </c>
      <c r="T79" s="33">
        <v>4</v>
      </c>
      <c r="U79" s="33">
        <v>4</v>
      </c>
      <c r="V79" s="33">
        <v>7</v>
      </c>
      <c r="W79" s="33">
        <v>4</v>
      </c>
      <c r="X79" s="33">
        <v>5</v>
      </c>
      <c r="Y79" s="34">
        <f>IF(P79&gt;1,SUM(P79:X79),"")</f>
        <v>46</v>
      </c>
      <c r="Z79" s="34">
        <f>IF(AB79="TBD","TBD",ROUND(AB79,0))</f>
        <v>11</v>
      </c>
      <c r="AA79" s="34">
        <f>IF(P79&gt;0,SUM(Y79-Z79)," ")</f>
        <v>35</v>
      </c>
      <c r="AB79" s="35">
        <v>11.25</v>
      </c>
      <c r="AC79" s="35">
        <v>10.75</v>
      </c>
    </row>
    <row r="80" spans="2:29" ht="15.75" x14ac:dyDescent="0.25">
      <c r="B80" s="41" t="s">
        <v>60</v>
      </c>
      <c r="C80" s="42"/>
      <c r="D80" s="43">
        <f>AVERAGE(D69:D78)</f>
        <v>7.6</v>
      </c>
      <c r="E80" s="45">
        <f>SUM(E69:E74)</f>
        <v>211</v>
      </c>
      <c r="F80" s="41" t="s">
        <v>60</v>
      </c>
      <c r="G80" s="42"/>
      <c r="H80" s="43">
        <f>AVERAGE(H69:H78)</f>
        <v>8.3333333333333339</v>
      </c>
      <c r="I80" s="44">
        <f>SUM(I69:I74)</f>
        <v>207</v>
      </c>
      <c r="N80" s="31" t="s">
        <v>121</v>
      </c>
      <c r="O80" s="32">
        <v>2</v>
      </c>
      <c r="P80" s="33">
        <v>5</v>
      </c>
      <c r="Q80" s="33">
        <v>4</v>
      </c>
      <c r="R80" s="33">
        <v>6</v>
      </c>
      <c r="S80" s="33">
        <v>5</v>
      </c>
      <c r="T80" s="33">
        <v>5</v>
      </c>
      <c r="U80" s="33">
        <v>4</v>
      </c>
      <c r="V80" s="33">
        <v>6</v>
      </c>
      <c r="W80" s="33">
        <v>4</v>
      </c>
      <c r="X80" s="33">
        <v>5</v>
      </c>
      <c r="Y80" s="34">
        <f>IF(P80&gt;1,SUM(P80:X80),"")</f>
        <v>44</v>
      </c>
      <c r="Z80" s="34">
        <f>IF(AB80="TBD","TBD",ROUND(AB80,0))</f>
        <v>11</v>
      </c>
      <c r="AA80" s="34">
        <f>IF(P80&gt;0,SUM(Y80-Z80)," ")</f>
        <v>33</v>
      </c>
      <c r="AB80" s="35">
        <v>10.800000000000004</v>
      </c>
      <c r="AC80" s="35">
        <v>10.450000000000003</v>
      </c>
    </row>
    <row r="81" spans="1:29" ht="15.75" x14ac:dyDescent="0.25">
      <c r="B81" s="41" t="s">
        <v>62</v>
      </c>
      <c r="C81" s="42"/>
      <c r="D81" s="43"/>
      <c r="E81" s="32">
        <f>E80-SUM($H$1*6)</f>
        <v>1</v>
      </c>
      <c r="F81" s="41" t="s">
        <v>62</v>
      </c>
      <c r="G81" s="42"/>
      <c r="H81" s="43"/>
      <c r="I81" s="37">
        <f>I80-SUM($H$1*6)</f>
        <v>-3</v>
      </c>
      <c r="N81" s="31" t="s">
        <v>87</v>
      </c>
      <c r="O81" s="32">
        <v>5</v>
      </c>
      <c r="P81" s="33"/>
      <c r="Q81" s="33"/>
      <c r="R81" s="33"/>
      <c r="S81" s="33"/>
      <c r="T81" s="33"/>
      <c r="U81" s="33"/>
      <c r="V81" s="33"/>
      <c r="W81" s="33"/>
      <c r="X81" s="33"/>
      <c r="Y81" s="34" t="str">
        <f>IF(P81&gt;1,SUM(P81:X81),"")</f>
        <v/>
      </c>
      <c r="Z81" s="34">
        <f>IF(AB81="TBD","TBD",ROUND(AB81,0))</f>
        <v>5</v>
      </c>
      <c r="AA81" s="34" t="str">
        <f>IF(P81&gt;0,SUM(Y81-Z81)," ")</f>
        <v xml:space="preserve"> </v>
      </c>
      <c r="AB81" s="35">
        <v>4.8083333333333371</v>
      </c>
      <c r="AC81" s="35">
        <v>4.8083333333333371</v>
      </c>
    </row>
    <row r="82" spans="1:29" ht="15.75" x14ac:dyDescent="0.25">
      <c r="B82" s="60"/>
      <c r="C82" s="61"/>
      <c r="D82" s="62"/>
      <c r="E82" s="63"/>
      <c r="F82" s="60"/>
      <c r="G82" s="61"/>
      <c r="H82" s="62"/>
      <c r="I82" s="63"/>
      <c r="N82" s="31" t="s">
        <v>148</v>
      </c>
      <c r="O82" s="32">
        <v>9</v>
      </c>
      <c r="P82" s="33"/>
      <c r="Q82" s="33"/>
      <c r="R82" s="33"/>
      <c r="S82" s="33"/>
      <c r="T82" s="33"/>
      <c r="U82" s="33"/>
      <c r="V82" s="33"/>
      <c r="W82" s="33"/>
      <c r="X82" s="33"/>
      <c r="Y82" s="34" t="str">
        <f>IF(P82&gt;1,SUM(P82:X82),"")</f>
        <v/>
      </c>
      <c r="Z82" s="34">
        <f>IF(AB82="TBD","TBD",ROUND(AB82,0))</f>
        <v>3</v>
      </c>
      <c r="AA82" s="34" t="str">
        <f>IF(P82&gt;0,SUM(Y82-Z82)," ")</f>
        <v xml:space="preserve"> </v>
      </c>
      <c r="AB82" s="35">
        <v>3.3999999999999986</v>
      </c>
      <c r="AC82" s="35">
        <v>3.3999999999999986</v>
      </c>
    </row>
    <row r="83" spans="1:29" ht="15.75" x14ac:dyDescent="0.25">
      <c r="B83" s="64" t="s">
        <v>180</v>
      </c>
      <c r="C83" s="65"/>
      <c r="D83" s="65"/>
      <c r="E83" s="65"/>
      <c r="F83" s="65"/>
      <c r="G83" s="65"/>
      <c r="H83" s="65"/>
      <c r="I83" s="66"/>
      <c r="J83" s="67"/>
      <c r="K83" s="67"/>
      <c r="L83" s="68"/>
      <c r="N83" s="31" t="s">
        <v>53</v>
      </c>
      <c r="O83" s="32">
        <v>4</v>
      </c>
      <c r="P83" s="33"/>
      <c r="Q83" s="33"/>
      <c r="R83" s="33"/>
      <c r="S83" s="33"/>
      <c r="T83" s="33"/>
      <c r="U83" s="33"/>
      <c r="V83" s="33"/>
      <c r="W83" s="33"/>
      <c r="X83" s="33"/>
      <c r="Y83" s="34" t="str">
        <f>IF(P83&gt;1,SUM(P83:X83),"")</f>
        <v/>
      </c>
      <c r="Z83" s="34">
        <f>IF(AB83="TBD","TBD",ROUND(AB83,0))</f>
        <v>10</v>
      </c>
      <c r="AA83" s="34" t="str">
        <f>IF(P83&gt;0,SUM(Y83-Z83)," ")</f>
        <v xml:space="preserve"> </v>
      </c>
      <c r="AB83" s="35">
        <v>10.399999999999999</v>
      </c>
      <c r="AC83" s="35">
        <v>10.399999999999999</v>
      </c>
    </row>
    <row r="84" spans="1:29" ht="15.75" x14ac:dyDescent="0.25">
      <c r="B84" s="1" t="s">
        <v>151</v>
      </c>
      <c r="C84" s="1"/>
      <c r="D84" s="1"/>
      <c r="E84" s="1"/>
      <c r="F84" s="1"/>
      <c r="G84" s="1"/>
      <c r="H84" s="1"/>
      <c r="I84" s="1"/>
      <c r="J84" s="1"/>
      <c r="K84" s="1"/>
      <c r="L84" s="1"/>
      <c r="N84" s="31" t="s">
        <v>150</v>
      </c>
      <c r="O84" s="32">
        <v>9</v>
      </c>
      <c r="P84" s="33"/>
      <c r="Q84" s="33"/>
      <c r="R84" s="33"/>
      <c r="S84" s="33"/>
      <c r="T84" s="33"/>
      <c r="U84" s="33"/>
      <c r="V84" s="33"/>
      <c r="W84" s="33"/>
      <c r="X84" s="33"/>
      <c r="Y84" s="34" t="str">
        <f>IF(P84&gt;1,SUM(P84:X84),"")</f>
        <v/>
      </c>
      <c r="Z84" s="34">
        <f>IF(AB84="TBD","TBD",ROUND(AB84,0))</f>
        <v>20</v>
      </c>
      <c r="AA84" s="34" t="str">
        <f>IF(P84&gt;0,SUM(Y84-Z84)," ")</f>
        <v xml:space="preserve"> </v>
      </c>
      <c r="AB84" s="35">
        <v>20</v>
      </c>
      <c r="AC84" s="35">
        <v>20</v>
      </c>
    </row>
    <row r="85" spans="1:29" ht="15.75" x14ac:dyDescent="0.25">
      <c r="A85" s="69" t="s">
        <v>152</v>
      </c>
      <c r="B85" s="70" t="s">
        <v>153</v>
      </c>
      <c r="C85" s="70">
        <v>4</v>
      </c>
      <c r="D85" s="70">
        <v>3</v>
      </c>
      <c r="E85" s="70">
        <v>3</v>
      </c>
      <c r="F85" s="70">
        <v>3</v>
      </c>
      <c r="G85" s="70">
        <v>3</v>
      </c>
      <c r="H85" s="70">
        <v>2.5</v>
      </c>
      <c r="I85" s="70">
        <v>2</v>
      </c>
      <c r="J85" s="70">
        <v>2</v>
      </c>
      <c r="K85" s="70">
        <v>1.5</v>
      </c>
      <c r="L85" s="70">
        <v>1</v>
      </c>
      <c r="N85" s="31" t="s">
        <v>76</v>
      </c>
      <c r="O85" s="32">
        <v>5</v>
      </c>
      <c r="P85" s="33">
        <v>5</v>
      </c>
      <c r="Q85" s="33">
        <v>7</v>
      </c>
      <c r="R85" s="33">
        <v>5</v>
      </c>
      <c r="S85" s="33">
        <v>4</v>
      </c>
      <c r="T85" s="33">
        <v>5</v>
      </c>
      <c r="U85" s="33">
        <v>4</v>
      </c>
      <c r="V85" s="33">
        <v>5</v>
      </c>
      <c r="W85" s="33">
        <v>5</v>
      </c>
      <c r="X85" s="33">
        <v>5</v>
      </c>
      <c r="Y85" s="34">
        <f>IF(P85&gt;1,SUM(P85:X85),"")</f>
        <v>45</v>
      </c>
      <c r="Z85" s="34">
        <f>IF(AB85="TBD","TBD",ROUND(AB85,0))</f>
        <v>9</v>
      </c>
      <c r="AA85" s="34">
        <f>IF(P85&gt;0,SUM(Y85-Z85)," ")</f>
        <v>36</v>
      </c>
      <c r="AB85" s="35">
        <v>8.6000000000000014</v>
      </c>
      <c r="AC85" s="35">
        <v>8.3500000000000014</v>
      </c>
    </row>
    <row r="86" spans="1:29" ht="15.75" x14ac:dyDescent="0.25">
      <c r="A86" s="71">
        <v>1</v>
      </c>
      <c r="B86" s="72" t="s">
        <v>154</v>
      </c>
      <c r="C86" s="72" t="s">
        <v>116</v>
      </c>
      <c r="D86" s="72" t="s">
        <v>95</v>
      </c>
      <c r="E86" s="72" t="s">
        <v>68</v>
      </c>
      <c r="F86" s="72" t="s">
        <v>69</v>
      </c>
      <c r="G86" s="72" t="s">
        <v>155</v>
      </c>
      <c r="H86" s="72" t="s">
        <v>117</v>
      </c>
      <c r="I86" s="72" t="s">
        <v>138</v>
      </c>
      <c r="J86" s="72" t="s">
        <v>139</v>
      </c>
      <c r="K86" s="72" t="s">
        <v>25</v>
      </c>
      <c r="L86" s="72" t="s">
        <v>29</v>
      </c>
      <c r="N86" s="31" t="s">
        <v>112</v>
      </c>
      <c r="O86" s="32">
        <v>10</v>
      </c>
      <c r="P86" s="33"/>
      <c r="Q86" s="33"/>
      <c r="R86" s="33"/>
      <c r="S86" s="33"/>
      <c r="T86" s="33"/>
      <c r="U86" s="33"/>
      <c r="V86" s="33"/>
      <c r="W86" s="33"/>
      <c r="X86" s="33"/>
      <c r="Y86" s="34" t="str">
        <f>IF(P86&gt;1,SUM(P86:X86),"")</f>
        <v/>
      </c>
      <c r="Z86" s="34">
        <f>IF(AB86="TBD","TBD",ROUND(AB86,0))</f>
        <v>10</v>
      </c>
      <c r="AA86" s="34" t="str">
        <f>IF(P86&gt;0,SUM(Y86-Z86)," ")</f>
        <v xml:space="preserve"> </v>
      </c>
      <c r="AB86" s="35">
        <v>10.300000000000004</v>
      </c>
      <c r="AC86" s="35">
        <v>10.300000000000004</v>
      </c>
    </row>
    <row r="87" spans="1:29" ht="15.75" x14ac:dyDescent="0.25">
      <c r="A87" s="71">
        <v>2</v>
      </c>
      <c r="B87" s="73">
        <v>45799</v>
      </c>
      <c r="C87" s="74">
        <v>7</v>
      </c>
      <c r="D87" s="74">
        <v>3</v>
      </c>
      <c r="E87" s="75">
        <v>8</v>
      </c>
      <c r="F87" s="76">
        <v>10</v>
      </c>
      <c r="G87" s="76">
        <v>6</v>
      </c>
      <c r="H87" s="77">
        <v>1</v>
      </c>
      <c r="I87" s="71">
        <v>5</v>
      </c>
      <c r="J87" s="74">
        <v>4</v>
      </c>
      <c r="K87" s="78">
        <v>2</v>
      </c>
      <c r="L87" s="71">
        <v>9</v>
      </c>
      <c r="N87" s="31" t="s">
        <v>130</v>
      </c>
      <c r="O87" s="32">
        <v>2</v>
      </c>
      <c r="P87" s="33">
        <v>4</v>
      </c>
      <c r="Q87" s="33">
        <v>5</v>
      </c>
      <c r="R87" s="33">
        <v>7</v>
      </c>
      <c r="S87" s="33">
        <v>5</v>
      </c>
      <c r="T87" s="33">
        <v>6</v>
      </c>
      <c r="U87" s="33">
        <v>6</v>
      </c>
      <c r="V87" s="33">
        <v>7</v>
      </c>
      <c r="W87" s="33">
        <v>4</v>
      </c>
      <c r="X87" s="33">
        <v>5</v>
      </c>
      <c r="Y87" s="34">
        <f>IF(P87&gt;1,SUM(P87:X87),"")</f>
        <v>49</v>
      </c>
      <c r="Z87" s="34">
        <f>IF(AB87="TBD","TBD",ROUND(AB87,0))</f>
        <v>12</v>
      </c>
      <c r="AA87" s="34">
        <f>IF(P87&gt;0,SUM(Y87-Z87)," ")</f>
        <v>37</v>
      </c>
      <c r="AB87" s="35">
        <v>12.100000000000001</v>
      </c>
      <c r="AC87" s="35">
        <v>12.100000000000001</v>
      </c>
    </row>
    <row r="88" spans="1:29" ht="15.75" x14ac:dyDescent="0.25">
      <c r="A88" s="79">
        <v>3</v>
      </c>
      <c r="B88" s="73">
        <v>45806</v>
      </c>
      <c r="C88" s="75">
        <v>8</v>
      </c>
      <c r="D88" s="74">
        <v>4</v>
      </c>
      <c r="E88" s="74">
        <v>9</v>
      </c>
      <c r="F88" s="71">
        <v>2</v>
      </c>
      <c r="G88" s="74">
        <v>1</v>
      </c>
      <c r="H88" s="75">
        <v>3</v>
      </c>
      <c r="I88" s="71">
        <v>6</v>
      </c>
      <c r="J88" s="71">
        <v>5</v>
      </c>
      <c r="K88" s="76">
        <v>7</v>
      </c>
      <c r="L88" s="71">
        <v>10</v>
      </c>
      <c r="N88" s="31" t="s">
        <v>38</v>
      </c>
      <c r="O88" s="32">
        <v>4</v>
      </c>
      <c r="P88" s="33">
        <v>5</v>
      </c>
      <c r="Q88" s="33">
        <v>7</v>
      </c>
      <c r="R88" s="33">
        <v>7</v>
      </c>
      <c r="S88" s="33">
        <v>3</v>
      </c>
      <c r="T88" s="33">
        <v>5</v>
      </c>
      <c r="U88" s="33">
        <v>6</v>
      </c>
      <c r="V88" s="33">
        <v>7</v>
      </c>
      <c r="W88" s="33">
        <v>3</v>
      </c>
      <c r="X88" s="33">
        <v>7</v>
      </c>
      <c r="Y88" s="34">
        <f>IF(P88&gt;1,SUM(P88:X88),"")</f>
        <v>50</v>
      </c>
      <c r="Z88" s="34">
        <f>IF(AB88="TBD","TBD",ROUND(AB88,0))</f>
        <v>15</v>
      </c>
      <c r="AA88" s="34">
        <f>IF(P88&gt;0,SUM(Y88-Z88)," ")</f>
        <v>35</v>
      </c>
      <c r="AB88" s="35">
        <v>14.766666666666673</v>
      </c>
      <c r="AC88" s="35">
        <v>15.308333333333337</v>
      </c>
    </row>
    <row r="89" spans="1:29" ht="17.25" customHeight="1" x14ac:dyDescent="0.25">
      <c r="A89" s="79">
        <v>4</v>
      </c>
      <c r="B89" s="73">
        <v>45813</v>
      </c>
      <c r="C89" s="74">
        <v>9</v>
      </c>
      <c r="D89" s="74">
        <v>5</v>
      </c>
      <c r="E89" s="71">
        <v>10</v>
      </c>
      <c r="F89" s="74">
        <v>1</v>
      </c>
      <c r="G89" s="79">
        <v>8</v>
      </c>
      <c r="H89" s="79">
        <v>4</v>
      </c>
      <c r="I89" s="74">
        <v>7</v>
      </c>
      <c r="J89" s="79">
        <v>6</v>
      </c>
      <c r="K89" s="79">
        <v>3</v>
      </c>
      <c r="L89" s="74">
        <v>2</v>
      </c>
      <c r="N89" s="31" t="s">
        <v>128</v>
      </c>
      <c r="O89" s="32">
        <v>2</v>
      </c>
      <c r="P89" s="33">
        <v>7</v>
      </c>
      <c r="Q89" s="33">
        <v>4</v>
      </c>
      <c r="R89" s="33">
        <v>6</v>
      </c>
      <c r="S89" s="33">
        <v>4</v>
      </c>
      <c r="T89" s="33">
        <v>5</v>
      </c>
      <c r="U89" s="33">
        <v>5</v>
      </c>
      <c r="V89" s="33">
        <v>7</v>
      </c>
      <c r="W89" s="33">
        <v>3</v>
      </c>
      <c r="X89" s="33">
        <v>6</v>
      </c>
      <c r="Y89" s="34">
        <f>IF(P89&gt;1,SUM(P89:X89),"")</f>
        <v>47</v>
      </c>
      <c r="Z89" s="34">
        <f>IF(AB89="TBD","TBD",ROUND(AB89,0))</f>
        <v>10</v>
      </c>
      <c r="AA89" s="34">
        <f>IF(P89&gt;0,SUM(Y89-Z89)," ")</f>
        <v>37</v>
      </c>
      <c r="AB89" s="35">
        <v>10</v>
      </c>
      <c r="AC89" s="35">
        <v>10.550000000000004</v>
      </c>
    </row>
    <row r="90" spans="1:29" ht="15.75" x14ac:dyDescent="0.25">
      <c r="A90" s="79">
        <v>5</v>
      </c>
      <c r="B90" s="73">
        <v>45820</v>
      </c>
      <c r="C90" s="74">
        <v>10</v>
      </c>
      <c r="D90" s="79">
        <v>6</v>
      </c>
      <c r="E90" s="74">
        <v>2</v>
      </c>
      <c r="F90" s="74">
        <v>4</v>
      </c>
      <c r="G90" s="74">
        <v>9</v>
      </c>
      <c r="H90" s="79">
        <v>5</v>
      </c>
      <c r="I90" s="74">
        <v>1</v>
      </c>
      <c r="J90" s="79">
        <v>7</v>
      </c>
      <c r="K90" s="79">
        <v>8</v>
      </c>
      <c r="L90" s="79">
        <v>3</v>
      </c>
      <c r="N90" s="31" t="s">
        <v>37</v>
      </c>
      <c r="O90" s="32">
        <v>1</v>
      </c>
      <c r="P90" s="33">
        <v>5</v>
      </c>
      <c r="Q90" s="33">
        <v>5</v>
      </c>
      <c r="R90" s="33">
        <v>6</v>
      </c>
      <c r="S90" s="33">
        <v>4</v>
      </c>
      <c r="T90" s="33">
        <v>6</v>
      </c>
      <c r="U90" s="33">
        <v>5</v>
      </c>
      <c r="V90" s="33">
        <v>8</v>
      </c>
      <c r="W90" s="33">
        <v>4</v>
      </c>
      <c r="X90" s="33">
        <v>7</v>
      </c>
      <c r="Y90" s="34">
        <f>IF(P90&gt;1,SUM(P90:X90),"")</f>
        <v>50</v>
      </c>
      <c r="Z90" s="34">
        <f>IF(AB90="TBD","TBD",ROUND(AB90,0))</f>
        <v>16</v>
      </c>
      <c r="AA90" s="34">
        <f>IF(P90&gt;0,SUM(Y90-Z90)," ")</f>
        <v>34</v>
      </c>
      <c r="AB90" s="35">
        <v>15.600000000000001</v>
      </c>
      <c r="AC90" s="35">
        <v>14.850000000000001</v>
      </c>
    </row>
    <row r="91" spans="1:29" ht="15.75" x14ac:dyDescent="0.25">
      <c r="A91" s="79">
        <v>6</v>
      </c>
      <c r="B91" s="73">
        <v>45827</v>
      </c>
      <c r="C91" s="79">
        <v>2</v>
      </c>
      <c r="D91" s="79">
        <v>7</v>
      </c>
      <c r="E91" s="79">
        <v>3</v>
      </c>
      <c r="F91" s="74">
        <v>5</v>
      </c>
      <c r="G91" s="74">
        <v>10</v>
      </c>
      <c r="H91" s="74">
        <v>6</v>
      </c>
      <c r="I91" s="79">
        <v>9</v>
      </c>
      <c r="J91" s="74">
        <v>8</v>
      </c>
      <c r="K91" s="74">
        <v>4</v>
      </c>
      <c r="L91" s="79">
        <v>1</v>
      </c>
      <c r="N91" s="31" t="s">
        <v>82</v>
      </c>
      <c r="O91" s="32">
        <v>5</v>
      </c>
      <c r="P91" s="33">
        <v>4</v>
      </c>
      <c r="Q91" s="33">
        <v>4</v>
      </c>
      <c r="R91" s="33">
        <v>5</v>
      </c>
      <c r="S91" s="33">
        <v>3</v>
      </c>
      <c r="T91" s="33">
        <v>4</v>
      </c>
      <c r="U91" s="33">
        <v>5</v>
      </c>
      <c r="V91" s="33">
        <v>6</v>
      </c>
      <c r="W91" s="33">
        <v>4</v>
      </c>
      <c r="X91" s="33">
        <v>7</v>
      </c>
      <c r="Y91" s="34">
        <f>IF(P91&gt;1,SUM(P91:X91),"")</f>
        <v>42</v>
      </c>
      <c r="Z91" s="34">
        <f>IF(AB91="TBD","TBD",ROUND(AB91,0))</f>
        <v>5</v>
      </c>
      <c r="AA91" s="34">
        <f>IF(P91&gt;0,SUM(Y91-Z91)," ")</f>
        <v>37</v>
      </c>
      <c r="AB91" s="35">
        <v>4.5166666666666657</v>
      </c>
      <c r="AC91" s="35">
        <v>4.5166666666666657</v>
      </c>
    </row>
    <row r="92" spans="1:29" ht="15.75" x14ac:dyDescent="0.25">
      <c r="A92" s="79">
        <v>7</v>
      </c>
      <c r="B92" s="80">
        <v>45834</v>
      </c>
      <c r="C92" s="79">
        <v>3</v>
      </c>
      <c r="D92" s="79">
        <v>8</v>
      </c>
      <c r="E92" s="79">
        <v>4</v>
      </c>
      <c r="F92" s="79">
        <v>6</v>
      </c>
      <c r="G92" s="79">
        <v>2</v>
      </c>
      <c r="H92" s="79">
        <v>7</v>
      </c>
      <c r="I92" s="79">
        <v>10</v>
      </c>
      <c r="J92" s="79">
        <v>1</v>
      </c>
      <c r="K92" s="79">
        <v>9</v>
      </c>
      <c r="L92" s="79">
        <v>5</v>
      </c>
      <c r="N92" s="31" t="s">
        <v>52</v>
      </c>
      <c r="O92" s="32">
        <v>1</v>
      </c>
      <c r="P92" s="33"/>
      <c r="Q92" s="33"/>
      <c r="R92" s="33"/>
      <c r="S92" s="33"/>
      <c r="T92" s="33"/>
      <c r="U92" s="33"/>
      <c r="V92" s="33"/>
      <c r="W92" s="33"/>
      <c r="X92" s="33"/>
      <c r="Y92" s="34" t="str">
        <f>IF(P92&gt;1,SUM(P92:X92),"")</f>
        <v/>
      </c>
      <c r="Z92" s="34">
        <f>IF(AB92="TBD","TBD",ROUND(AB92,0))</f>
        <v>0</v>
      </c>
      <c r="AA92" s="34" t="str">
        <f>IF(P92&gt;0,SUM(Y92-Z92)," ")</f>
        <v xml:space="preserve"> </v>
      </c>
      <c r="AB92" s="35">
        <v>0.10000000000000142</v>
      </c>
      <c r="AC92" s="35">
        <v>0.10000000000000142</v>
      </c>
    </row>
    <row r="93" spans="1:29" ht="15.75" x14ac:dyDescent="0.25">
      <c r="A93" s="79">
        <v>8</v>
      </c>
      <c r="B93" s="80">
        <v>45841</v>
      </c>
      <c r="C93" s="79">
        <v>4</v>
      </c>
      <c r="D93" s="79">
        <v>9</v>
      </c>
      <c r="E93" s="79">
        <v>1</v>
      </c>
      <c r="F93" s="79">
        <v>7</v>
      </c>
      <c r="G93" s="79">
        <v>3</v>
      </c>
      <c r="H93" s="79">
        <v>8</v>
      </c>
      <c r="I93" s="79">
        <v>2</v>
      </c>
      <c r="J93" s="79">
        <v>10</v>
      </c>
      <c r="K93" s="79">
        <v>5</v>
      </c>
      <c r="L93" s="79">
        <v>6</v>
      </c>
      <c r="N93" s="31" t="s">
        <v>84</v>
      </c>
      <c r="O93" s="32">
        <v>3</v>
      </c>
      <c r="P93" s="33">
        <v>6</v>
      </c>
      <c r="Q93" s="33">
        <v>7</v>
      </c>
      <c r="R93" s="33">
        <v>5</v>
      </c>
      <c r="S93" s="33">
        <v>4</v>
      </c>
      <c r="T93" s="33">
        <v>6</v>
      </c>
      <c r="U93" s="33">
        <v>5</v>
      </c>
      <c r="V93" s="33">
        <v>7</v>
      </c>
      <c r="W93" s="33">
        <v>5</v>
      </c>
      <c r="X93" s="33">
        <v>5</v>
      </c>
      <c r="Y93" s="34">
        <f>IF(P93&gt;1,SUM(P93:X93),"")</f>
        <v>50</v>
      </c>
      <c r="Z93" s="34">
        <f>IF(AB93="TBD","TBD",ROUND(AB93,0))</f>
        <v>12</v>
      </c>
      <c r="AA93" s="34">
        <f>IF(P93&gt;0,SUM(Y93-Z93)," ")</f>
        <v>38</v>
      </c>
      <c r="AB93" s="35">
        <v>11.975000000000001</v>
      </c>
      <c r="AC93" s="35">
        <v>11.975000000000001</v>
      </c>
    </row>
    <row r="94" spans="1:29" ht="15.75" x14ac:dyDescent="0.25">
      <c r="A94" s="79">
        <v>9</v>
      </c>
      <c r="B94" s="80">
        <v>45848</v>
      </c>
      <c r="C94" s="79">
        <v>5</v>
      </c>
      <c r="D94" s="79">
        <v>1</v>
      </c>
      <c r="E94" s="81">
        <v>6</v>
      </c>
      <c r="F94" s="81">
        <v>8</v>
      </c>
      <c r="G94" s="81">
        <v>4</v>
      </c>
      <c r="H94" s="81">
        <v>9</v>
      </c>
      <c r="I94" s="79">
        <v>3</v>
      </c>
      <c r="J94" s="79">
        <v>2</v>
      </c>
      <c r="K94" s="79">
        <v>10</v>
      </c>
      <c r="L94" s="79">
        <v>7</v>
      </c>
      <c r="N94" s="31" t="s">
        <v>103</v>
      </c>
      <c r="O94" s="32">
        <v>7</v>
      </c>
      <c r="P94" s="33">
        <v>5</v>
      </c>
      <c r="Q94" s="33">
        <v>3</v>
      </c>
      <c r="R94" s="33">
        <v>6</v>
      </c>
      <c r="S94" s="33">
        <v>3</v>
      </c>
      <c r="T94" s="33">
        <v>5</v>
      </c>
      <c r="U94" s="33">
        <v>4</v>
      </c>
      <c r="V94" s="33">
        <v>5</v>
      </c>
      <c r="W94" s="33">
        <v>4</v>
      </c>
      <c r="X94" s="33">
        <v>5</v>
      </c>
      <c r="Y94" s="34">
        <f>IF(P94&gt;1,SUM(P94:X94),"")</f>
        <v>40</v>
      </c>
      <c r="Z94" s="34">
        <f>IF(AB94="TBD","TBD",ROUND(AB94,0))</f>
        <v>4</v>
      </c>
      <c r="AA94" s="34">
        <f>IF(P94&gt;0,SUM(Y94-Z94)," ")</f>
        <v>36</v>
      </c>
      <c r="AB94" s="35">
        <v>3.6833333333333371</v>
      </c>
      <c r="AC94" s="35">
        <v>3.4333333333333371</v>
      </c>
    </row>
    <row r="95" spans="1:29" ht="15.75" x14ac:dyDescent="0.25">
      <c r="A95" s="79">
        <v>10</v>
      </c>
      <c r="B95" s="80">
        <v>45855</v>
      </c>
      <c r="C95" s="79">
        <v>1</v>
      </c>
      <c r="D95" s="79">
        <v>2</v>
      </c>
      <c r="E95" s="79">
        <v>7</v>
      </c>
      <c r="F95" s="79">
        <v>9</v>
      </c>
      <c r="G95" s="79">
        <v>5</v>
      </c>
      <c r="H95" s="79">
        <v>10</v>
      </c>
      <c r="I95" s="79">
        <v>4</v>
      </c>
      <c r="J95" s="79">
        <v>3</v>
      </c>
      <c r="K95" s="79">
        <v>6</v>
      </c>
      <c r="L95" s="79">
        <v>8</v>
      </c>
      <c r="N95" s="31" t="s">
        <v>149</v>
      </c>
      <c r="O95" s="32">
        <v>9</v>
      </c>
      <c r="P95" s="33"/>
      <c r="Q95" s="33"/>
      <c r="R95" s="33"/>
      <c r="S95" s="33"/>
      <c r="T95" s="33"/>
      <c r="U95" s="33"/>
      <c r="V95" s="33"/>
      <c r="W95" s="33"/>
      <c r="X95" s="33"/>
      <c r="Y95" s="34" t="str">
        <f>IF(P95&gt;1,SUM(P95:X95),"")</f>
        <v/>
      </c>
      <c r="Z95" s="34">
        <f>IF(AB95="TBD","TBD",ROUND(AB95,0))</f>
        <v>6</v>
      </c>
      <c r="AA95" s="34" t="str">
        <f>IF(P95&gt;0,SUM(Y95-Z95)," ")</f>
        <v xml:space="preserve"> </v>
      </c>
      <c r="AB95" s="35">
        <v>6</v>
      </c>
      <c r="AC95" s="35">
        <v>6</v>
      </c>
    </row>
    <row r="96" spans="1:29" ht="15.75" x14ac:dyDescent="0.25">
      <c r="A96" s="79">
        <v>11</v>
      </c>
      <c r="B96" s="80">
        <v>45862</v>
      </c>
      <c r="C96" s="82" t="s">
        <v>156</v>
      </c>
      <c r="D96" s="83"/>
      <c r="E96" s="83"/>
      <c r="F96" s="83"/>
      <c r="G96" s="83"/>
      <c r="H96" s="83"/>
      <c r="I96" s="83"/>
      <c r="J96" s="83"/>
      <c r="K96" s="83"/>
      <c r="L96" s="84"/>
      <c r="N96" s="31" t="s">
        <v>99</v>
      </c>
      <c r="O96" s="32">
        <v>10</v>
      </c>
      <c r="P96" s="33">
        <v>4</v>
      </c>
      <c r="Q96" s="33">
        <v>4</v>
      </c>
      <c r="R96" s="33">
        <v>6</v>
      </c>
      <c r="S96" s="33">
        <v>3</v>
      </c>
      <c r="T96" s="33">
        <v>5</v>
      </c>
      <c r="U96" s="33">
        <v>5</v>
      </c>
      <c r="V96" s="33">
        <v>6</v>
      </c>
      <c r="W96" s="33">
        <v>3</v>
      </c>
      <c r="X96" s="33">
        <v>6</v>
      </c>
      <c r="Y96" s="34">
        <f>IF(P96&gt;1,SUM(P96:X96),"")</f>
        <v>42</v>
      </c>
      <c r="Z96" s="85">
        <f>IF(AB96="TBD","TBD",ROUND(AB96,0))</f>
        <v>5</v>
      </c>
      <c r="AA96" s="85">
        <f>IF(P96&gt;0,SUM(Y96-Z96)," ")</f>
        <v>37</v>
      </c>
      <c r="AB96" s="35">
        <v>4.6000000000000014</v>
      </c>
      <c r="AC96" s="35">
        <v>5.1000000000000014</v>
      </c>
    </row>
    <row r="97" spans="1:29" ht="15.75" x14ac:dyDescent="0.25">
      <c r="A97" s="79">
        <v>12</v>
      </c>
      <c r="B97" s="80">
        <v>45869</v>
      </c>
      <c r="C97" s="82" t="s">
        <v>157</v>
      </c>
      <c r="D97" s="86"/>
      <c r="E97" s="86"/>
      <c r="F97" s="86"/>
      <c r="G97" s="86"/>
      <c r="H97" s="86"/>
      <c r="I97" s="86"/>
      <c r="J97" s="86"/>
      <c r="K97" s="86"/>
      <c r="L97" s="87"/>
      <c r="N97" s="31" t="s">
        <v>142</v>
      </c>
      <c r="O97" s="32">
        <v>9</v>
      </c>
      <c r="P97" s="33">
        <v>5</v>
      </c>
      <c r="Q97" s="33">
        <v>5</v>
      </c>
      <c r="R97" s="33">
        <v>5</v>
      </c>
      <c r="S97" s="33">
        <v>4</v>
      </c>
      <c r="T97" s="33">
        <v>5</v>
      </c>
      <c r="U97" s="33">
        <v>4</v>
      </c>
      <c r="V97" s="33">
        <v>6</v>
      </c>
      <c r="W97" s="33">
        <v>2</v>
      </c>
      <c r="X97" s="33">
        <v>5</v>
      </c>
      <c r="Y97" s="34">
        <f>IF(P97&gt;1,SUM(P97:X97),"")</f>
        <v>41</v>
      </c>
      <c r="Z97" s="34">
        <f>IF(AB97="TBD","TBD",ROUND(AB97,0))</f>
        <v>8</v>
      </c>
      <c r="AA97" s="34">
        <f>IF(P97&gt;0,SUM(Y97-Z97)," ")</f>
        <v>33</v>
      </c>
      <c r="AB97" s="35">
        <v>8.2250000000000014</v>
      </c>
      <c r="AC97" s="35">
        <v>7.2250000000000014</v>
      </c>
    </row>
    <row r="98" spans="1:29" ht="15.75" x14ac:dyDescent="0.25">
      <c r="B98" s="80">
        <v>45876</v>
      </c>
      <c r="C98" s="88" t="s">
        <v>158</v>
      </c>
      <c r="D98" s="89"/>
      <c r="E98" s="89"/>
      <c r="F98" s="89"/>
      <c r="G98" s="89"/>
      <c r="H98" s="89"/>
      <c r="I98" s="89"/>
      <c r="J98" s="89"/>
      <c r="K98" s="89"/>
      <c r="L98" s="90"/>
      <c r="N98" s="31" t="s">
        <v>106</v>
      </c>
      <c r="O98" s="32">
        <v>10</v>
      </c>
      <c r="P98" s="33">
        <v>6</v>
      </c>
      <c r="Q98" s="33">
        <v>6</v>
      </c>
      <c r="R98" s="33">
        <v>6</v>
      </c>
      <c r="S98" s="33">
        <v>5</v>
      </c>
      <c r="T98" s="33">
        <v>6</v>
      </c>
      <c r="U98" s="33">
        <v>7</v>
      </c>
      <c r="V98" s="33">
        <v>8</v>
      </c>
      <c r="W98" s="33">
        <v>5</v>
      </c>
      <c r="X98" s="33">
        <v>6</v>
      </c>
      <c r="Y98" s="34">
        <f>IF(P98&gt;1,SUM(P98:X98),"")</f>
        <v>55</v>
      </c>
      <c r="Z98" s="34">
        <f>IF(AB98="TBD","TBD",ROUND(AB98,0))</f>
        <v>16</v>
      </c>
      <c r="AA98" s="34">
        <f>IF(P98&gt;0,SUM(Y98-Z98)," ")</f>
        <v>39</v>
      </c>
      <c r="AB98" s="35">
        <v>16.308333333333337</v>
      </c>
      <c r="AC98" s="35">
        <v>16.308333333333337</v>
      </c>
    </row>
    <row r="99" spans="1:29" ht="15.75" x14ac:dyDescent="0.25">
      <c r="B99" s="70" t="s">
        <v>153</v>
      </c>
      <c r="C99" s="70">
        <v>4</v>
      </c>
      <c r="D99" s="70">
        <v>3</v>
      </c>
      <c r="E99" s="70">
        <v>3</v>
      </c>
      <c r="F99" s="70">
        <v>3</v>
      </c>
      <c r="G99" s="70">
        <v>3</v>
      </c>
      <c r="H99" s="70">
        <v>2.5</v>
      </c>
      <c r="I99" s="70">
        <v>2</v>
      </c>
      <c r="J99" s="70">
        <v>2</v>
      </c>
      <c r="K99" s="70">
        <v>1.5</v>
      </c>
      <c r="L99" s="70">
        <v>1</v>
      </c>
      <c r="N99" s="31" t="s">
        <v>40</v>
      </c>
      <c r="O99" s="32">
        <v>1</v>
      </c>
      <c r="P99" s="33">
        <v>5</v>
      </c>
      <c r="Q99" s="33">
        <v>5</v>
      </c>
      <c r="R99" s="33">
        <v>5</v>
      </c>
      <c r="S99" s="33">
        <v>4</v>
      </c>
      <c r="T99" s="33">
        <v>4</v>
      </c>
      <c r="U99" s="33">
        <v>4</v>
      </c>
      <c r="V99" s="33">
        <v>6</v>
      </c>
      <c r="W99" s="33">
        <v>4</v>
      </c>
      <c r="X99" s="33">
        <v>5</v>
      </c>
      <c r="Y99" s="34">
        <f>IF(P99&gt;1,SUM(P99:X99),"")</f>
        <v>42</v>
      </c>
      <c r="Z99" s="34">
        <f>IF(AB99="TBD","TBD",ROUND(AB99,0))</f>
        <v>7</v>
      </c>
      <c r="AA99" s="34">
        <f>IF(P99&gt;0,SUM(Y99-Z99)," ")</f>
        <v>35</v>
      </c>
      <c r="AB99" s="35">
        <v>7.3000000000000043</v>
      </c>
      <c r="AC99" s="35">
        <v>6.0500000000000043</v>
      </c>
    </row>
    <row r="100" spans="1:29" ht="15.75" x14ac:dyDescent="0.25">
      <c r="B100" s="72" t="s">
        <v>154</v>
      </c>
      <c r="C100" s="72" t="s">
        <v>116</v>
      </c>
      <c r="D100" s="72" t="s">
        <v>95</v>
      </c>
      <c r="E100" s="72" t="s">
        <v>68</v>
      </c>
      <c r="F100" s="72" t="s">
        <v>69</v>
      </c>
      <c r="G100" s="72" t="s">
        <v>155</v>
      </c>
      <c r="H100" s="72" t="s">
        <v>117</v>
      </c>
      <c r="I100" s="72" t="s">
        <v>138</v>
      </c>
      <c r="J100" s="72" t="s">
        <v>139</v>
      </c>
      <c r="K100" s="72" t="s">
        <v>25</v>
      </c>
      <c r="L100" s="72" t="s">
        <v>29</v>
      </c>
      <c r="N100" s="31" t="s">
        <v>100</v>
      </c>
      <c r="O100" s="32">
        <v>10</v>
      </c>
      <c r="P100" s="33">
        <v>4</v>
      </c>
      <c r="Q100" s="33">
        <v>5</v>
      </c>
      <c r="R100" s="33">
        <v>5</v>
      </c>
      <c r="S100" s="33">
        <v>4</v>
      </c>
      <c r="T100" s="33">
        <v>4</v>
      </c>
      <c r="U100" s="33">
        <v>4</v>
      </c>
      <c r="V100" s="33">
        <v>6</v>
      </c>
      <c r="W100" s="33">
        <v>4</v>
      </c>
      <c r="X100" s="33">
        <v>6</v>
      </c>
      <c r="Y100" s="34">
        <f>IF(P100&gt;1,SUM(P100:X100),"")</f>
        <v>42</v>
      </c>
      <c r="Z100" s="34">
        <f>IF(AB100="TBD","TBD",ROUND(AB100,0))</f>
        <v>4</v>
      </c>
      <c r="AA100" s="34">
        <f>IF(P100&gt;0,SUM(Y100-Z100)," ")</f>
        <v>38</v>
      </c>
      <c r="AB100" s="35">
        <v>4.18333333333333</v>
      </c>
      <c r="AC100" s="35">
        <v>5.0166666666666657</v>
      </c>
    </row>
    <row r="101" spans="1:29" ht="15.75" x14ac:dyDescent="0.25">
      <c r="C101" s="91" t="s">
        <v>59</v>
      </c>
      <c r="D101" s="91" t="s">
        <v>45</v>
      </c>
      <c r="E101" s="91" t="s">
        <v>33</v>
      </c>
      <c r="F101" s="91" t="s">
        <v>36</v>
      </c>
      <c r="G101" s="91" t="s">
        <v>61</v>
      </c>
      <c r="H101" s="91" t="s">
        <v>57</v>
      </c>
      <c r="I101" s="91" t="s">
        <v>30</v>
      </c>
      <c r="J101" s="91" t="s">
        <v>51</v>
      </c>
      <c r="K101" s="91" t="s">
        <v>46</v>
      </c>
      <c r="L101" s="91" t="s">
        <v>47</v>
      </c>
      <c r="N101" s="31" t="s">
        <v>58</v>
      </c>
      <c r="O101" s="32">
        <v>1</v>
      </c>
      <c r="P101" s="33"/>
      <c r="Q101" s="33"/>
      <c r="R101" s="33"/>
      <c r="S101" s="33"/>
      <c r="T101" s="33"/>
      <c r="U101" s="33"/>
      <c r="V101" s="33"/>
      <c r="W101" s="33"/>
      <c r="X101" s="33"/>
      <c r="Y101" s="34" t="str">
        <f>IF(P101&gt;1,SUM(P101:X101),"")</f>
        <v/>
      </c>
      <c r="Z101" s="34">
        <f>IF(AB101="TBD","TBD",ROUND(AB101,0))</f>
        <v>14</v>
      </c>
      <c r="AA101" s="34" t="str">
        <f>IF(P101&gt;0,SUM(Y101-Z101)," ")</f>
        <v xml:space="preserve"> </v>
      </c>
      <c r="AB101" s="35">
        <v>13.600000000000001</v>
      </c>
      <c r="AC101" s="35">
        <v>13.600000000000001</v>
      </c>
    </row>
    <row r="102" spans="1:29" ht="15.75" x14ac:dyDescent="0.25">
      <c r="C102" s="91" t="s">
        <v>107</v>
      </c>
      <c r="D102" s="91" t="s">
        <v>101</v>
      </c>
      <c r="E102" s="91" t="s">
        <v>39</v>
      </c>
      <c r="F102" s="91" t="s">
        <v>73</v>
      </c>
      <c r="G102" s="91" t="s">
        <v>63</v>
      </c>
      <c r="H102" s="91" t="s">
        <v>67</v>
      </c>
      <c r="I102" s="91" t="s">
        <v>42</v>
      </c>
      <c r="J102" s="91" t="s">
        <v>71</v>
      </c>
      <c r="K102" s="91" t="s">
        <v>31</v>
      </c>
      <c r="L102" s="91" t="s">
        <v>44</v>
      </c>
      <c r="N102" s="31" t="s">
        <v>146</v>
      </c>
      <c r="O102" s="32">
        <v>8</v>
      </c>
      <c r="P102" s="33">
        <v>4</v>
      </c>
      <c r="Q102" s="33">
        <v>4</v>
      </c>
      <c r="R102" s="33">
        <v>7</v>
      </c>
      <c r="S102" s="33">
        <v>4</v>
      </c>
      <c r="T102" s="33">
        <v>5</v>
      </c>
      <c r="U102" s="33">
        <v>7</v>
      </c>
      <c r="V102" s="33">
        <v>8</v>
      </c>
      <c r="W102" s="33">
        <v>5</v>
      </c>
      <c r="X102" s="33">
        <v>6</v>
      </c>
      <c r="Y102" s="34">
        <f>IF(P102&gt;1,SUM(P102:X102),"")</f>
        <v>50</v>
      </c>
      <c r="Z102" s="34">
        <f>IF(AB102="TBD","TBD",ROUND(AB102,0))</f>
        <v>12</v>
      </c>
      <c r="AA102" s="34">
        <f>IF(P102&gt;0,SUM(Y102-Z102)," ")</f>
        <v>38</v>
      </c>
      <c r="AB102" s="35">
        <v>11.68333333333333</v>
      </c>
      <c r="AC102" s="35">
        <v>12.516666666666666</v>
      </c>
    </row>
    <row r="103" spans="1:29" ht="15.75" x14ac:dyDescent="0.25">
      <c r="C103" s="91" t="s">
        <v>122</v>
      </c>
      <c r="D103" s="91" t="s">
        <v>102</v>
      </c>
      <c r="E103" s="91" t="s">
        <v>54</v>
      </c>
      <c r="F103" s="91" t="s">
        <v>77</v>
      </c>
      <c r="G103" s="91" t="s">
        <v>64</v>
      </c>
      <c r="H103" s="91" t="s">
        <v>131</v>
      </c>
      <c r="I103" s="91" t="s">
        <v>48</v>
      </c>
      <c r="J103" s="91" t="s">
        <v>111</v>
      </c>
      <c r="K103" s="91" t="s">
        <v>55</v>
      </c>
      <c r="L103" s="91" t="s">
        <v>35</v>
      </c>
      <c r="N103" s="31" t="s">
        <v>127</v>
      </c>
      <c r="O103" s="32">
        <v>6</v>
      </c>
      <c r="P103" s="33">
        <v>5</v>
      </c>
      <c r="Q103" s="33">
        <v>4</v>
      </c>
      <c r="R103" s="33">
        <v>5</v>
      </c>
      <c r="S103" s="33">
        <v>3</v>
      </c>
      <c r="T103" s="33">
        <v>5</v>
      </c>
      <c r="U103" s="33">
        <v>5</v>
      </c>
      <c r="V103" s="33">
        <v>5</v>
      </c>
      <c r="W103" s="33">
        <v>4</v>
      </c>
      <c r="X103" s="33">
        <v>5</v>
      </c>
      <c r="Y103" s="34">
        <f>IF(P103&gt;1,SUM(P103:X103),"")</f>
        <v>41</v>
      </c>
      <c r="Z103" s="34">
        <f>IF(AB103="TBD","TBD",ROUND(AB103,0))</f>
        <v>5</v>
      </c>
      <c r="AA103" s="34">
        <f>IF(P103&gt;0,SUM(Y103-Z103)," ")</f>
        <v>36</v>
      </c>
      <c r="AB103" s="35">
        <v>4.8500000000000014</v>
      </c>
      <c r="AC103" s="35">
        <v>4.9750000000000014</v>
      </c>
    </row>
    <row r="104" spans="1:29" ht="15.75" x14ac:dyDescent="0.25">
      <c r="C104" s="91" t="s">
        <v>125</v>
      </c>
      <c r="D104" s="91" t="s">
        <v>104</v>
      </c>
      <c r="E104" s="91" t="s">
        <v>70</v>
      </c>
      <c r="F104" s="91" t="s">
        <v>83</v>
      </c>
      <c r="G104" s="91" t="s">
        <v>86</v>
      </c>
      <c r="H104" s="91" t="s">
        <v>81</v>
      </c>
      <c r="I104" s="91" t="s">
        <v>93</v>
      </c>
      <c r="J104" s="91" t="s">
        <v>120</v>
      </c>
      <c r="K104" s="91" t="s">
        <v>34</v>
      </c>
      <c r="L104" s="91" t="s">
        <v>56</v>
      </c>
      <c r="N104" s="31" t="s">
        <v>133</v>
      </c>
      <c r="O104" s="32">
        <v>6</v>
      </c>
      <c r="P104" s="33"/>
      <c r="Q104" s="33"/>
      <c r="R104" s="33"/>
      <c r="S104" s="33"/>
      <c r="T104" s="33"/>
      <c r="U104" s="33"/>
      <c r="V104" s="33"/>
      <c r="W104" s="33"/>
      <c r="X104" s="33"/>
      <c r="Y104" s="34" t="str">
        <f>IF(P104&gt;1,SUM(P104:X104),"")</f>
        <v/>
      </c>
      <c r="Z104" s="34">
        <f>IF(AB104="TBD","TBD",ROUND(AB104,0))</f>
        <v>6</v>
      </c>
      <c r="AA104" s="34" t="str">
        <f>IF(P104&gt;0,SUM(Y104-Z104)," ")</f>
        <v xml:space="preserve"> </v>
      </c>
      <c r="AB104" s="35">
        <v>5.8500000000000014</v>
      </c>
      <c r="AC104" s="35">
        <v>5.8500000000000014</v>
      </c>
    </row>
    <row r="105" spans="1:29" ht="15.75" x14ac:dyDescent="0.25">
      <c r="C105" s="91" t="s">
        <v>119</v>
      </c>
      <c r="D105" s="91" t="s">
        <v>97</v>
      </c>
      <c r="E105" s="91" t="s">
        <v>72</v>
      </c>
      <c r="F105" s="91" t="s">
        <v>75</v>
      </c>
      <c r="G105" s="91" t="s">
        <v>89</v>
      </c>
      <c r="H105" s="91" t="s">
        <v>134</v>
      </c>
      <c r="I105" s="91" t="s">
        <v>144</v>
      </c>
      <c r="J105" s="91" t="s">
        <v>140</v>
      </c>
      <c r="K105" s="91" t="s">
        <v>43</v>
      </c>
      <c r="L105" s="91" t="s">
        <v>32</v>
      </c>
      <c r="N105" s="31"/>
      <c r="O105" s="32"/>
      <c r="P105" s="33"/>
      <c r="Q105" s="33"/>
      <c r="R105" s="33"/>
      <c r="S105" s="33"/>
      <c r="T105" s="33"/>
      <c r="U105" s="33"/>
      <c r="V105" s="33"/>
      <c r="W105" s="33"/>
      <c r="X105" s="33"/>
      <c r="Y105" s="34"/>
      <c r="Z105" s="34"/>
      <c r="AA105" s="34"/>
      <c r="AB105" s="35"/>
      <c r="AC105" s="35"/>
    </row>
    <row r="106" spans="1:29" ht="15.75" x14ac:dyDescent="0.25">
      <c r="C106" s="91" t="s">
        <v>123</v>
      </c>
      <c r="D106" s="91" t="s">
        <v>110</v>
      </c>
      <c r="E106" s="91" t="s">
        <v>79</v>
      </c>
      <c r="F106" s="91" t="s">
        <v>80</v>
      </c>
      <c r="G106" s="91" t="s">
        <v>96</v>
      </c>
      <c r="H106" s="91" t="s">
        <v>132</v>
      </c>
      <c r="I106" s="91" t="s">
        <v>118</v>
      </c>
      <c r="J106" s="91" t="s">
        <v>141</v>
      </c>
      <c r="K106" s="91" t="s">
        <v>49</v>
      </c>
      <c r="L106" s="91" t="s">
        <v>41</v>
      </c>
      <c r="N106" s="92"/>
      <c r="O106" s="85"/>
      <c r="P106" s="33"/>
      <c r="Q106" s="33"/>
      <c r="R106" s="33"/>
      <c r="S106" s="33"/>
      <c r="T106" s="33"/>
      <c r="U106" s="33"/>
      <c r="V106" s="33"/>
      <c r="W106" s="33"/>
      <c r="X106" s="33"/>
      <c r="Y106" s="93" t="s">
        <v>159</v>
      </c>
      <c r="Z106" s="93" t="s">
        <v>160</v>
      </c>
      <c r="AA106" s="93" t="s">
        <v>161</v>
      </c>
      <c r="AB106" s="94" t="s">
        <v>162</v>
      </c>
      <c r="AC106" s="95" t="s">
        <v>163</v>
      </c>
    </row>
    <row r="107" spans="1:29" ht="15.75" x14ac:dyDescent="0.25">
      <c r="C107" s="91" t="s">
        <v>124</v>
      </c>
      <c r="D107" s="91" t="s">
        <v>108</v>
      </c>
      <c r="E107" s="91" t="s">
        <v>74</v>
      </c>
      <c r="F107" s="91" t="s">
        <v>88</v>
      </c>
      <c r="G107" s="91" t="s">
        <v>98</v>
      </c>
      <c r="H107" s="91" t="s">
        <v>126</v>
      </c>
      <c r="I107" s="91" t="s">
        <v>135</v>
      </c>
      <c r="J107" s="91" t="s">
        <v>147</v>
      </c>
      <c r="K107" s="91" t="s">
        <v>37</v>
      </c>
      <c r="L107" s="91" t="s">
        <v>50</v>
      </c>
      <c r="O107" s="96"/>
      <c r="P107" s="97" t="s">
        <v>5</v>
      </c>
      <c r="Q107" s="98" t="s">
        <v>6</v>
      </c>
      <c r="R107" s="98" t="s">
        <v>7</v>
      </c>
      <c r="S107" s="98" t="s">
        <v>8</v>
      </c>
      <c r="T107" s="98" t="s">
        <v>9</v>
      </c>
      <c r="U107" s="98" t="s">
        <v>10</v>
      </c>
      <c r="V107" s="98" t="s">
        <v>11</v>
      </c>
      <c r="W107" s="98" t="s">
        <v>12</v>
      </c>
      <c r="X107" s="99" t="s">
        <v>13</v>
      </c>
      <c r="Y107" s="95" t="s">
        <v>164</v>
      </c>
      <c r="Z107" s="95" t="s">
        <v>164</v>
      </c>
      <c r="AA107" s="95" t="s">
        <v>164</v>
      </c>
      <c r="AB107" s="95" t="s">
        <v>160</v>
      </c>
      <c r="AC107" s="95" t="s">
        <v>165</v>
      </c>
    </row>
    <row r="108" spans="1:29" ht="15.75" x14ac:dyDescent="0.25">
      <c r="C108" s="91" t="s">
        <v>129</v>
      </c>
      <c r="D108" s="91" t="s">
        <v>112</v>
      </c>
      <c r="E108" s="91" t="s">
        <v>87</v>
      </c>
      <c r="F108" s="91" t="s">
        <v>85</v>
      </c>
      <c r="G108" s="91" t="s">
        <v>105</v>
      </c>
      <c r="H108" s="91" t="s">
        <v>121</v>
      </c>
      <c r="I108" s="91" t="s">
        <v>143</v>
      </c>
      <c r="J108" s="91" t="s">
        <v>145</v>
      </c>
      <c r="K108" s="91" t="s">
        <v>52</v>
      </c>
      <c r="L108" s="91" t="s">
        <v>53</v>
      </c>
      <c r="N108" s="15" t="s">
        <v>166</v>
      </c>
      <c r="O108" s="100"/>
      <c r="P108" s="100">
        <f>AVERAGE(P4:P105)</f>
        <v>5.0519480519480515</v>
      </c>
      <c r="Q108" s="100">
        <f t="shared" ref="Q108:X108" si="30">AVERAGE(Q4:Q105)</f>
        <v>5.0649350649350646</v>
      </c>
      <c r="R108" s="100">
        <f t="shared" si="30"/>
        <v>5.4025974025974026</v>
      </c>
      <c r="S108" s="100">
        <f t="shared" si="30"/>
        <v>3.8441558441558441</v>
      </c>
      <c r="T108" s="100">
        <f t="shared" si="30"/>
        <v>5</v>
      </c>
      <c r="U108" s="100">
        <f t="shared" si="30"/>
        <v>4.9220779220779223</v>
      </c>
      <c r="V108" s="100">
        <f t="shared" si="30"/>
        <v>6.337662337662338</v>
      </c>
      <c r="W108" s="100">
        <f t="shared" si="30"/>
        <v>3.883116883116883</v>
      </c>
      <c r="X108" s="100">
        <f t="shared" si="30"/>
        <v>5.2987012987012987</v>
      </c>
      <c r="Y108" s="101">
        <f>AVERAGE(Y4:Y105)</f>
        <v>44.805194805194802</v>
      </c>
      <c r="Z108" s="101">
        <f t="shared" ref="Z108:AC108" si="31">AVERAGE(Z4:Z105)</f>
        <v>8.61</v>
      </c>
      <c r="AA108" s="101">
        <f t="shared" si="31"/>
        <v>36.051948051948052</v>
      </c>
      <c r="AB108" s="101">
        <f t="shared" si="31"/>
        <v>8.6457033333333353</v>
      </c>
      <c r="AC108" s="101">
        <f t="shared" si="31"/>
        <v>8.4755838888888899</v>
      </c>
    </row>
    <row r="109" spans="1:29" x14ac:dyDescent="0.25">
      <c r="C109" s="91" t="s">
        <v>127</v>
      </c>
      <c r="D109" s="91" t="s">
        <v>99</v>
      </c>
      <c r="E109" s="91" t="s">
        <v>76</v>
      </c>
      <c r="F109" s="91" t="s">
        <v>90</v>
      </c>
      <c r="G109" s="91" t="s">
        <v>109</v>
      </c>
      <c r="H109" s="91" t="s">
        <v>130</v>
      </c>
      <c r="I109" s="91" t="s">
        <v>142</v>
      </c>
      <c r="J109" s="91" t="s">
        <v>148</v>
      </c>
      <c r="K109" s="91" t="s">
        <v>40</v>
      </c>
      <c r="L109" s="91" t="s">
        <v>38</v>
      </c>
      <c r="N109" s="15" t="s">
        <v>167</v>
      </c>
      <c r="O109" s="100"/>
      <c r="P109" s="100">
        <f t="shared" ref="P109:X109" si="32">P108-P3</f>
        <v>1.0519480519480515</v>
      </c>
      <c r="Q109" s="100">
        <f t="shared" si="32"/>
        <v>1.0649350649350646</v>
      </c>
      <c r="R109" s="100">
        <f t="shared" si="32"/>
        <v>1.4025974025974026</v>
      </c>
      <c r="S109" s="100">
        <f t="shared" si="32"/>
        <v>0.8441558441558441</v>
      </c>
      <c r="T109" s="100">
        <f t="shared" si="32"/>
        <v>1</v>
      </c>
      <c r="U109" s="100">
        <f t="shared" si="32"/>
        <v>0.92207792207792227</v>
      </c>
      <c r="V109" s="100">
        <f t="shared" si="32"/>
        <v>1.337662337662338</v>
      </c>
      <c r="W109" s="100">
        <f t="shared" si="32"/>
        <v>0.88311688311688297</v>
      </c>
      <c r="X109" s="100">
        <f t="shared" si="32"/>
        <v>1.2987012987012987</v>
      </c>
    </row>
    <row r="110" spans="1:29" x14ac:dyDescent="0.25">
      <c r="C110" s="91" t="s">
        <v>133</v>
      </c>
      <c r="D110" s="91" t="s">
        <v>100</v>
      </c>
      <c r="E110" s="91" t="s">
        <v>82</v>
      </c>
      <c r="F110" s="91" t="s">
        <v>84</v>
      </c>
      <c r="G110" s="91" t="s">
        <v>103</v>
      </c>
      <c r="H110" s="91" t="s">
        <v>128</v>
      </c>
      <c r="I110" s="91" t="s">
        <v>146</v>
      </c>
      <c r="J110" s="102" t="s">
        <v>150</v>
      </c>
      <c r="K110" s="91" t="s">
        <v>58</v>
      </c>
      <c r="L110" s="91" t="s">
        <v>168</v>
      </c>
      <c r="N110" s="15" t="s">
        <v>169</v>
      </c>
      <c r="O110" s="100"/>
      <c r="P110" s="9">
        <f>COUNTIF(P4:P105,"&lt;4")</f>
        <v>0</v>
      </c>
      <c r="Q110" s="9">
        <f>COUNTIF(Q4:Q105,"&lt;4")</f>
        <v>1</v>
      </c>
      <c r="R110" s="9">
        <f>COUNTIF(R4:R105,"&lt;4")</f>
        <v>0</v>
      </c>
      <c r="S110" s="9">
        <f>COUNTIF(S4:S105,"&lt;3")</f>
        <v>3</v>
      </c>
      <c r="T110" s="9">
        <f>COUNTIF(T4:T105,"&lt;4")</f>
        <v>0</v>
      </c>
      <c r="U110" s="9">
        <f>COUNTIF(U4:U105,"&lt;4")</f>
        <v>0</v>
      </c>
      <c r="V110" s="9">
        <f>COUNTIF(V4:V105,"&lt;5")</f>
        <v>1</v>
      </c>
      <c r="W110" s="9">
        <f>COUNTIF(W4:W105,"&lt;3")</f>
        <v>1</v>
      </c>
      <c r="X110" s="9">
        <f>COUNTIF(X4:X105,"&lt;4")</f>
        <v>0</v>
      </c>
    </row>
    <row r="111" spans="1:29" x14ac:dyDescent="0.25">
      <c r="C111" s="103"/>
      <c r="D111" s="91" t="s">
        <v>106</v>
      </c>
      <c r="E111" s="103"/>
      <c r="F111" s="103"/>
      <c r="G111" s="103"/>
      <c r="H111" s="103"/>
      <c r="I111" s="103"/>
      <c r="J111" s="91" t="s">
        <v>149</v>
      </c>
      <c r="K111" s="103"/>
      <c r="L111" s="103"/>
      <c r="N111" s="15" t="s">
        <v>170</v>
      </c>
      <c r="O111" s="9"/>
      <c r="P111" s="9">
        <f>COUNTIF(P5:P105,"=4")</f>
        <v>20</v>
      </c>
      <c r="Q111" s="9">
        <f>COUNTIF(Q4:Q105,"=4")</f>
        <v>25</v>
      </c>
      <c r="R111" s="9">
        <f>COUNTIF(R4:R105,"=4")</f>
        <v>12</v>
      </c>
      <c r="S111" s="9">
        <f>COUNTIF(S4:S105,"=3")</f>
        <v>24</v>
      </c>
      <c r="T111" s="9">
        <f>COUNTIF(T4:T105,"=4")</f>
        <v>21</v>
      </c>
      <c r="U111" s="9">
        <f>COUNTIF(U4:U105,"=4")</f>
        <v>23</v>
      </c>
      <c r="V111" s="9">
        <f>COUNTIF(V4:V105,"=5")</f>
        <v>18</v>
      </c>
      <c r="W111" s="9">
        <f>COUNTIF(W4:W105,"=3")</f>
        <v>24</v>
      </c>
      <c r="X111" s="9">
        <f>COUNTIF(X4:X105,"=4")</f>
        <v>15</v>
      </c>
    </row>
    <row r="112" spans="1:29" x14ac:dyDescent="0.25">
      <c r="N112" s="15" t="s">
        <v>171</v>
      </c>
      <c r="O112" s="104"/>
      <c r="P112" s="9">
        <f>COUNTIF(P4:P105,"=5")</f>
        <v>39</v>
      </c>
      <c r="Q112" s="9">
        <f>COUNTIF(Q4:Q105,"=5")</f>
        <v>28</v>
      </c>
      <c r="R112" s="9">
        <f>COUNTIF(R4:R105,"=5")</f>
        <v>36</v>
      </c>
      <c r="S112" s="9">
        <f>COUNTIF(S4:S105,"=4")</f>
        <v>35</v>
      </c>
      <c r="T112" s="9">
        <f>COUNTIF(T4:T105,"=5")</f>
        <v>37</v>
      </c>
      <c r="U112" s="9">
        <f>COUNTIF(U4:U105,"=5")</f>
        <v>40</v>
      </c>
      <c r="V112" s="9">
        <f>COUNTIF(V4:V105,"=6")</f>
        <v>26</v>
      </c>
      <c r="W112" s="9">
        <f>COUNTIF(W4:W105,"=4")</f>
        <v>37</v>
      </c>
      <c r="X112" s="9">
        <f>COUNTIF(X4:X105,"=5")</f>
        <v>31</v>
      </c>
    </row>
    <row r="113" spans="14:24" x14ac:dyDescent="0.25">
      <c r="N113" s="15" t="s">
        <v>172</v>
      </c>
      <c r="O113" s="104"/>
      <c r="P113" s="9">
        <f>COUNTIF(P4:P105,"&gt;5")</f>
        <v>18</v>
      </c>
      <c r="Q113" s="9">
        <f>COUNTIF(Q4:Q105,"&gt;5")</f>
        <v>23</v>
      </c>
      <c r="R113" s="9">
        <f>COUNTIF(R4:R105,"&gt;5")</f>
        <v>29</v>
      </c>
      <c r="S113" s="9">
        <f>COUNTIF(S4:S105,"&gt;4")</f>
        <v>15</v>
      </c>
      <c r="T113" s="9">
        <f>COUNTIF(T4:T105,"&gt;5")</f>
        <v>19</v>
      </c>
      <c r="U113" s="9">
        <f>COUNTIF(U4:U105,"&gt;5")</f>
        <v>14</v>
      </c>
      <c r="V113" s="9">
        <f>COUNTIF(V4:V105,"&gt;6")</f>
        <v>32</v>
      </c>
      <c r="W113" s="9">
        <f>COUNTIF(W4:W105,"&gt;4")</f>
        <v>15</v>
      </c>
      <c r="X113" s="9">
        <f>COUNTIF(X4:X105,"&gt;5")</f>
        <v>31</v>
      </c>
    </row>
    <row r="114" spans="14:24" x14ac:dyDescent="0.25">
      <c r="N114" s="15" t="s">
        <v>173</v>
      </c>
      <c r="O114" s="104"/>
      <c r="P114" s="15">
        <f>SUM(P110:X110)</f>
        <v>6</v>
      </c>
      <c r="Q114" s="105">
        <f>P114/(SUM(P114:P117))</f>
        <v>8.658008658008658E-3</v>
      </c>
      <c r="R114" s="15"/>
      <c r="S114" s="15"/>
      <c r="T114" s="15"/>
      <c r="U114" s="15"/>
      <c r="V114" s="15"/>
      <c r="W114" s="15"/>
      <c r="X114" s="15"/>
    </row>
    <row r="115" spans="14:24" x14ac:dyDescent="0.25">
      <c r="N115" s="15" t="s">
        <v>174</v>
      </c>
      <c r="O115" s="9"/>
      <c r="P115" s="15">
        <f>SUM(P111:X111)</f>
        <v>182</v>
      </c>
      <c r="Q115" s="105">
        <f>P115/(SUM(P114:P117))</f>
        <v>0.26262626262626265</v>
      </c>
      <c r="R115" s="15"/>
      <c r="S115" s="15"/>
    </row>
    <row r="116" spans="14:24" x14ac:dyDescent="0.25">
      <c r="N116" s="15" t="s">
        <v>175</v>
      </c>
      <c r="O116" s="104"/>
      <c r="P116" s="15">
        <f>SUM(P112:X112)</f>
        <v>309</v>
      </c>
      <c r="Q116" s="105">
        <f>P116/(SUM(P114:P117))</f>
        <v>0.44588744588744589</v>
      </c>
      <c r="R116" s="15"/>
      <c r="S116" s="15"/>
    </row>
    <row r="117" spans="14:24" x14ac:dyDescent="0.25">
      <c r="N117" s="15" t="s">
        <v>176</v>
      </c>
      <c r="O117" s="104"/>
      <c r="P117" s="15">
        <f>SUM(P113:X113)</f>
        <v>196</v>
      </c>
      <c r="Q117" s="105">
        <f>P117/(SUM(P114:P117))</f>
        <v>0.28282828282828282</v>
      </c>
      <c r="R117" s="106">
        <f>SUM(Q114:Q117)</f>
        <v>1</v>
      </c>
      <c r="S117" s="15"/>
    </row>
    <row r="118" spans="14:24" x14ac:dyDescent="0.25">
      <c r="N118" s="15" t="s">
        <v>177</v>
      </c>
      <c r="O118" s="9"/>
      <c r="P118" s="15">
        <f>SUM(P4:X105)</f>
        <v>3450</v>
      </c>
      <c r="Q118" s="15"/>
      <c r="R118" s="15"/>
      <c r="S118" s="15"/>
    </row>
    <row r="119" spans="14:24" x14ac:dyDescent="0.25">
      <c r="N119" s="15" t="s">
        <v>178</v>
      </c>
      <c r="O119" s="104"/>
      <c r="P119" s="15">
        <f>COUNTIF(P4:P105,"&gt;0")</f>
        <v>77</v>
      </c>
      <c r="Q119" s="15"/>
      <c r="R119" s="15"/>
      <c r="S119" s="15"/>
    </row>
    <row r="120" spans="14:24" x14ac:dyDescent="0.25">
      <c r="N120" s="15" t="s">
        <v>179</v>
      </c>
      <c r="O120" s="9"/>
      <c r="P120" s="107">
        <f>P119/C1</f>
        <v>0.76237623762376239</v>
      </c>
      <c r="Q120" s="15"/>
      <c r="R120" s="15"/>
      <c r="S120" s="15"/>
    </row>
  </sheetData>
  <sortState xmlns:xlrd2="http://schemas.microsoft.com/office/spreadsheetml/2017/richdata2" ref="N4:AC104">
    <sortCondition ref="N4:N104"/>
  </sortState>
  <mergeCells count="2">
    <mergeCell ref="C96:L96"/>
    <mergeCell ref="C97:L97"/>
  </mergeCells>
  <conditionalFormatting sqref="P91:R106 T91:U106 X91:X106">
    <cfRule type="cellIs" dxfId="23" priority="5" stopIfTrue="1" operator="between">
      <formula>1</formula>
      <formula>3</formula>
    </cfRule>
  </conditionalFormatting>
  <conditionalFormatting sqref="P109:X109">
    <cfRule type="colorScale" priority="12">
      <colorScale>
        <cfvo type="min"/>
        <cfvo type="percentile" val="50"/>
        <cfvo type="max"/>
        <color rgb="FF63BE7B"/>
        <color rgb="FFFFEB84"/>
        <color rgb="FFF8696B"/>
      </colorScale>
    </cfRule>
  </conditionalFormatting>
  <conditionalFormatting sqref="Q50">
    <cfRule type="cellIs" dxfId="22" priority="10" stopIfTrue="1" operator="between">
      <formula>1</formula>
      <formula>3</formula>
    </cfRule>
  </conditionalFormatting>
  <conditionalFormatting sqref="S4:S88 W4:W88">
    <cfRule type="cellIs" dxfId="21" priority="9" stopIfTrue="1" operator="between">
      <formula>1</formula>
      <formula>2</formula>
    </cfRule>
  </conditionalFormatting>
  <conditionalFormatting sqref="S91:S106 W91:W106">
    <cfRule type="cellIs" dxfId="20" priority="4" stopIfTrue="1" operator="between">
      <formula>1</formula>
      <formula>2</formula>
    </cfRule>
  </conditionalFormatting>
  <conditionalFormatting sqref="T4:U29 P4:R88 X4:X88 T30:V30 T31:U88 N110:O120">
    <cfRule type="cellIs" dxfId="19" priority="11" stopIfTrue="1" operator="between">
      <formula>1</formula>
      <formula>3</formula>
    </cfRule>
  </conditionalFormatting>
  <conditionalFormatting sqref="V4:V29 V31:V88">
    <cfRule type="cellIs" dxfId="18" priority="8" operator="between">
      <formula>3</formula>
      <formula>4.9</formula>
    </cfRule>
  </conditionalFormatting>
  <conditionalFormatting sqref="V91:V106">
    <cfRule type="cellIs" dxfId="17" priority="3" operator="between">
      <formula>3</formula>
      <formula>4.9</formula>
    </cfRule>
  </conditionalFormatting>
  <conditionalFormatting sqref="Y4:Y87">
    <cfRule type="top10" dxfId="16" priority="13" percent="1" bottom="1" rank="10"/>
  </conditionalFormatting>
  <conditionalFormatting sqref="Y88:Y105">
    <cfRule type="top10" dxfId="15" priority="6" percent="1" bottom="1" rank="10"/>
  </conditionalFormatting>
  <conditionalFormatting sqref="Y106">
    <cfRule type="top10" dxfId="14" priority="1" percent="1" bottom="1" rank="10"/>
  </conditionalFormatting>
  <conditionalFormatting sqref="AA4:AA88">
    <cfRule type="top10" dxfId="13" priority="14" percent="1" bottom="1" rank="10"/>
  </conditionalFormatting>
  <conditionalFormatting sqref="AA89:AA90">
    <cfRule type="top10" dxfId="12" priority="15" percent="1" bottom="1" rank="10"/>
  </conditionalFormatting>
  <conditionalFormatting sqref="AA91:AA105">
    <cfRule type="top10" dxfId="11" priority="7" percent="1" bottom="1" rank="10"/>
  </conditionalFormatting>
  <conditionalFormatting sqref="AA106">
    <cfRule type="top10" dxfId="10" priority="2" percent="1" bottom="1" rank="10"/>
  </conditionalFormatting>
  <printOptions horizontalCentered="1" verticalCentered="1"/>
  <pageMargins left="0.2" right="0.2" top="0.5" bottom="0.25" header="0.3" footer="0.05"/>
  <pageSetup scale="95" orientation="landscape" verticalDpi="300" r:id="rId1"/>
  <headerFooter>
    <oddHeader>&amp;L&amp;D&amp;C&amp;14MEN'S LEAGUE THURSDAY RESULTS FOR 6.19.25&amp;RFRONT 9</oddHeader>
  </headerFooter>
  <rowBreaks count="4" manualBreakCount="4">
    <brk id="33" max="11" man="1"/>
    <brk id="65" max="11" man="1"/>
    <brk id="81" max="11" man="1"/>
    <brk id="112"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62A30-1A8C-4EB6-9C12-D87E57E4248D}">
  <dimension ref="A1:BG796"/>
  <sheetViews>
    <sheetView workbookViewId="0">
      <selection activeCell="I15" sqref="I15"/>
    </sheetView>
  </sheetViews>
  <sheetFormatPr defaultRowHeight="15" x14ac:dyDescent="0.25"/>
  <cols>
    <col min="1" max="1" width="21.140625" style="10" customWidth="1"/>
    <col min="2" max="2" width="10.140625" style="96" customWidth="1"/>
    <col min="3" max="3" width="9.7109375" style="108" customWidth="1"/>
    <col min="4" max="4" width="13.140625" style="108" customWidth="1"/>
    <col min="5" max="5" width="14.85546875" style="157" customWidth="1"/>
    <col min="6" max="6" width="15.28515625" style="157" customWidth="1"/>
    <col min="7" max="7" width="10.28515625" style="10" customWidth="1"/>
    <col min="8" max="10" width="10.85546875" style="10" customWidth="1"/>
    <col min="11" max="11" width="11" style="10" customWidth="1"/>
    <col min="12" max="12" width="9" style="157" customWidth="1"/>
    <col min="13" max="13" width="9.85546875" style="157" customWidth="1"/>
    <col min="14" max="14" width="8.85546875" style="157" customWidth="1"/>
    <col min="15" max="15" width="7.5703125" style="156" customWidth="1"/>
    <col min="16" max="16" width="9" style="10" customWidth="1"/>
    <col min="17" max="17" width="9.140625" style="10"/>
    <col min="18" max="18" width="11.42578125" style="110" customWidth="1"/>
    <col min="19" max="19" width="23" style="110" customWidth="1"/>
    <col min="20" max="20" width="9.140625" style="10"/>
    <col min="21" max="21" width="18.140625" style="10" customWidth="1"/>
    <col min="22" max="24" width="9.140625" style="10"/>
    <col min="25" max="25" width="9.28515625" style="10" customWidth="1"/>
    <col min="26" max="16384" width="9.140625" style="10"/>
  </cols>
  <sheetData>
    <row r="1" spans="1:59" ht="22.5" customHeight="1" x14ac:dyDescent="0.25">
      <c r="E1" s="111" t="s">
        <v>183</v>
      </c>
      <c r="F1" s="112">
        <v>35.4</v>
      </c>
      <c r="G1" s="113" t="s">
        <v>184</v>
      </c>
      <c r="H1" s="113"/>
      <c r="I1" s="113"/>
      <c r="J1" s="113"/>
      <c r="K1" s="113"/>
      <c r="L1" s="114" t="s">
        <v>185</v>
      </c>
      <c r="M1" s="115"/>
      <c r="N1" s="115"/>
      <c r="O1" s="116"/>
      <c r="P1" s="116"/>
      <c r="Q1" s="117" t="s">
        <v>186</v>
      </c>
      <c r="R1" s="117"/>
      <c r="S1" s="117"/>
      <c r="T1" s="117"/>
      <c r="U1" s="117"/>
      <c r="V1" s="117"/>
      <c r="W1" s="117"/>
    </row>
    <row r="2" spans="1:59" ht="41.25" customHeight="1" x14ac:dyDescent="0.25">
      <c r="A2" s="118" t="s">
        <v>187</v>
      </c>
      <c r="B2" s="119" t="s">
        <v>188</v>
      </c>
      <c r="C2" s="120" t="s">
        <v>189</v>
      </c>
      <c r="D2" s="121" t="s">
        <v>190</v>
      </c>
      <c r="E2" s="122" t="s">
        <v>191</v>
      </c>
      <c r="F2" s="122" t="s">
        <v>191</v>
      </c>
      <c r="G2" s="123" t="s">
        <v>192</v>
      </c>
      <c r="H2" s="123" t="s">
        <v>193</v>
      </c>
      <c r="I2" s="123" t="s">
        <v>194</v>
      </c>
      <c r="J2" s="123" t="s">
        <v>195</v>
      </c>
      <c r="K2" s="123" t="s">
        <v>196</v>
      </c>
      <c r="L2" s="124" t="s">
        <v>197</v>
      </c>
      <c r="M2" s="124" t="s">
        <v>198</v>
      </c>
      <c r="N2" s="124" t="s">
        <v>199</v>
      </c>
      <c r="O2" s="124" t="s">
        <v>200</v>
      </c>
      <c r="P2" s="125" t="s">
        <v>201</v>
      </c>
      <c r="Q2" s="126" t="s">
        <v>202</v>
      </c>
      <c r="R2" s="127" t="s">
        <v>203</v>
      </c>
      <c r="S2" s="128" t="s">
        <v>204</v>
      </c>
      <c r="T2" s="109"/>
      <c r="U2" s="109"/>
      <c r="V2" s="109"/>
      <c r="W2" s="109"/>
      <c r="X2" s="109"/>
      <c r="Y2" s="109"/>
    </row>
    <row r="3" spans="1:59" ht="15.75" x14ac:dyDescent="0.25">
      <c r="A3" s="31" t="s">
        <v>30</v>
      </c>
      <c r="B3" s="129" t="str">
        <f>INDEX('[1]2025 Sign Ups'!$C$2:$C$103,MATCH(A3,'[1]2025 Sign Ups'!$B$2:$B$103,0))</f>
        <v>Y</v>
      </c>
      <c r="C3" s="129">
        <v>8</v>
      </c>
      <c r="D3" s="129" t="str">
        <f>VLOOKUP($A3,'[1]2025 Sign Ups'!$B$2:$G$127,5,FALSE)</f>
        <v>R</v>
      </c>
      <c r="E3" s="130">
        <f>L3+35.4</f>
        <v>52.2</v>
      </c>
      <c r="F3" s="130">
        <f>E3</f>
        <v>52.2</v>
      </c>
      <c r="G3" s="131" t="s">
        <v>235</v>
      </c>
      <c r="H3" s="131">
        <v>53</v>
      </c>
      <c r="I3" s="131">
        <v>51</v>
      </c>
      <c r="J3" s="131">
        <v>49</v>
      </c>
      <c r="K3" s="131">
        <v>54</v>
      </c>
      <c r="L3" s="130">
        <f>VLOOKUP($A3,'[1]2025 Sign Ups'!$B$2:$K$104,3,FALSE)</f>
        <v>16.800000000000004</v>
      </c>
      <c r="M3" s="132">
        <f>_xlfn.IFS(COUNTIF($G3:G3, "&gt;1")&gt;6,AVERAGE(SMALL(($G3:G3),{1,2,3,4,5}))-$F$1,COUNTIF($G3:G3, "&gt;1")&gt;5,AVERAGE(SMALL(($G3:G3),{1,2,3,4}))-$F$1,COUNTIF($G3:G3, "&gt;1")&gt;3,AVERAGE(SMALL(($F3:G3),{1,2,3,4}))-$F$1,COUNTIF($G3:G3, "&gt;1")&gt;1,AVERAGE(SMALL(($E3:G3),{1,2,3,4}))-$F$1,COUNTIF($G3:G3, "&gt;0")=1,AVERAGE(SMALL(($E3:G3),{1,2,3}))-$F$1,COUNTIF($G3:G3, "=0")=0,AVERAGE(SMALL(($E3:G3),{1,2}))-$F$1)</f>
        <v>16.800000000000004</v>
      </c>
      <c r="N3" s="132">
        <f>_xlfn.IFS(COUNTIF($G3:H3, "&gt;1")&gt;6,AVERAGE(SMALL(($G3:H3),{1,2,3,4,5}))-$F$1,COUNTIF($G3:H3, "&gt;1")&gt;5,AVERAGE(SMALL(($G3:H3),{1,2,3,4}))-$F$1,COUNTIF($G3:H3, "&gt;1")&gt;3,AVERAGE(SMALL(($F3:H3),{1,2,3,4}))-$F$1,COUNTIF($G3:H3, "&gt;1")&gt;1,AVERAGE(SMALL(($E3:H3),{1,2,3,4}))-$F$1,COUNTIF($G3:H3, "&gt;0")=1,AVERAGE(SMALL(($E3:H3),{1,2,3}))-$F$1,COUNTIF($G3:H3, "=0")=0,AVERAGE(SMALL(($E3:H3),{1,2}))-$F$1)</f>
        <v>17.06666666666667</v>
      </c>
      <c r="O3" s="132">
        <f>_xlfn.IFS(COUNTIF($G3:I3, "&gt;1")&gt;6,AVERAGE(SMALL(($G3:I3),{1,2,3,4,5}))-$F$1,COUNTIF($G3:I3, "&gt;1")&gt;5,AVERAGE(SMALL(($G3:I3),{1,2,3,4}))-$F$1,COUNTIF($G3:I3, "&gt;1")&gt;3,AVERAGE(SMALL(($F3:I3),{1,2,3,4}))-$F$1,COUNTIF($G3:I3, "&gt;1")&gt;1,AVERAGE(SMALL(($E3:I3),{1,2,3,4}))-$F$1,COUNTIF($G3:I3, "&gt;0")=1,AVERAGE(SMALL(($E3:I3),{1,2,3}))-$F$1,COUNTIF($G3:I3, "=0")=0,AVERAGE(SMALL(($E3:I3),{1,2}))-$F$1)</f>
        <v>16.700000000000003</v>
      </c>
      <c r="P3" s="132">
        <f>_xlfn.IFS(COUNTIF($G3:J3, "&gt;1")&gt;6,AVERAGE(SMALL(($G3:J3),{1,2,3,4,5}))-$F$1,COUNTIF($G3:J3, "&gt;1")&gt;5,AVERAGE(SMALL(($G3:J3),{1,2,3,4}))-$F$1,COUNTIF($G3:J3, "&gt;1")&gt;3,AVERAGE(SMALL(($F3:J3),{1,2,3,4}))-$F$1,COUNTIF($G3:J3, "&gt;1")&gt;1,AVERAGE(SMALL(($E3:J3),{1,2,3,4}))-$F$1,COUNTIF($G3:J3, "&gt;0")=1,AVERAGE(SMALL(($E3:J3),{1,2,3}))-$F$1,COUNTIF($G3:J3, "=0")=0,AVERAGE(SMALL(($E3:J3),{1,2}))-$F$1)</f>
        <v>15.699999999999996</v>
      </c>
      <c r="Q3" s="132">
        <f>_xlfn.IFS(COUNTIF($G3:K3, "&gt;1")&gt;6,AVERAGE(SMALL(($G3:K3),{1,2,3,4,5}))-$F$1,COUNTIF($G3:K3, "&gt;1")&gt;5,AVERAGE(SMALL(($G3:K3),{1,2,3,4}))-$F$1,COUNTIF($G3:K3, "&gt;1")&gt;3,AVERAGE(SMALL(($F3:K3),{1,2,3,4}))-$F$1,COUNTIF($G3:K3, "&gt;1")&gt;1,AVERAGE(SMALL(($E3:K3),{1,2,3,4}))-$F$1,COUNTIF($G3:K3, "&gt;0")=1,AVERAGE(SMALL(($E3:K3),{1,2,3}))-$F$1,COUNTIF($G3:K3, "=0")=0,AVERAGE(SMALL(($E3:K3),{1,2}))-$F$1)</f>
        <v>15.899999999999999</v>
      </c>
      <c r="R3" s="133">
        <f>COUNT(G3:K3)</f>
        <v>4</v>
      </c>
      <c r="S3" s="134">
        <v>2</v>
      </c>
    </row>
    <row r="4" spans="1:59" ht="15.75" x14ac:dyDescent="0.25">
      <c r="A4" s="31" t="s">
        <v>33</v>
      </c>
      <c r="B4" s="129" t="str">
        <f>INDEX('[1]2025 Sign Ups'!$C$2:$C$103,MATCH(A4,'[1]2025 Sign Ups'!$B$2:$B$103,0))</f>
        <v>Y</v>
      </c>
      <c r="C4" s="129">
        <v>5</v>
      </c>
      <c r="D4" s="129" t="str">
        <f>VLOOKUP($A4,'[1]2025 Sign Ups'!$B$2:$G$127,5,FALSE)</f>
        <v>R</v>
      </c>
      <c r="E4" s="130">
        <f>L4+35.4</f>
        <v>43.166666666666664</v>
      </c>
      <c r="F4" s="130">
        <f>E4</f>
        <v>43.166666666666664</v>
      </c>
      <c r="G4" s="131">
        <v>42</v>
      </c>
      <c r="H4" s="131">
        <v>49</v>
      </c>
      <c r="I4" s="131">
        <v>51</v>
      </c>
      <c r="J4" s="131" t="s">
        <v>235</v>
      </c>
      <c r="K4" s="131" t="s">
        <v>235</v>
      </c>
      <c r="L4" s="130">
        <f>VLOOKUP($A4,'[1]2025 Sign Ups'!$B$2:$K$104,3,FALSE)</f>
        <v>7.7666666666666657</v>
      </c>
      <c r="M4" s="132">
        <f>_xlfn.IFS(COUNTIF($G4:G4, "&gt;6")&gt;6,AVERAGE(SMALL(($G4:G4),{1,2,3,4,5}))-$F$1,COUNTIF($G4:G4, "&gt;5")&gt;3,AVERAGE(SMALL(($G4:G4),{1,2,3,4}))-$F$1,COUNTIF($G4:G4, "&gt;3")&gt;3,AVERAGE(SMALL(($F4:G4),{1,2,3,4}))-$F$1,COUNTIF($G4:G4, "&gt;1")&gt;1,AVERAGE(SMALL(($E4:G4),{1,2,3,4}))-$F$1,COUNTIF($G4:G4, "&gt;0")=1,AVERAGE(SMALL(($E4:G4),{1,2,3}))-$F$1,COUNTIF($G4:G4, "=0")=0,AVERAGE(SMALL(($E4:G4),{1,2}))-$F$1)</f>
        <v>7.3777777777777729</v>
      </c>
      <c r="N4" s="132">
        <f>_xlfn.IFS(COUNTIF($G4:H4, "&gt;1")&gt;6,AVERAGE(SMALL(($G4:H4),{1,2,3,4,5}))-$F$1,COUNTIF($G4:H4, "&gt;1")&gt;5,AVERAGE(SMALL(($G4:H4),{1,2,3,4}))-$F$1,COUNTIF($G4:H4, "&gt;1")&gt;3,AVERAGE(SMALL(($F4:H4),{1,2,3,4}))-$F$1,COUNTIF($G4:H4, "&gt;1")&gt;1,AVERAGE(SMALL(($E4:H4),{1,2,3,4}))-$F$1,COUNTIF($G4:H4, "&gt;0")=1,AVERAGE(SMALL(($E4:H4),{1,2,3}))-$F$1,COUNTIF($G4:H4, "=0")=0,AVERAGE(SMALL(($E4:H4),{1,2}))-$F$1)</f>
        <v>8.93333333333333</v>
      </c>
      <c r="O4" s="132">
        <f>_xlfn.IFS(COUNTIF($G4:I4, "&gt;1")&gt;6,AVERAGE(SMALL(($G4:I4),{1,2,3,4,5}))-$F$1,COUNTIF($G4:I4, "&gt;1")&gt;5,AVERAGE(SMALL(($G4:I4),{1,2,3,4}))-$F$1,COUNTIF($G4:I4, "&gt;1")&gt;3,AVERAGE(SMALL(($F4:I4),{1,2,3,4}))-$F$1,COUNTIF($G4:I4, "&gt;1")&gt;1,AVERAGE(SMALL(($E4:I4),{1,2,3,4}))-$F$1,COUNTIF($G4:I4, "&gt;0")=1,AVERAGE(SMALL(($E4:I4),{1,2,3}))-$F$1,COUNTIF($G4:I4, "=0")=0,AVERAGE(SMALL(($E4:I4),{1,2}))-$F$1)</f>
        <v>8.93333333333333</v>
      </c>
      <c r="P4" s="132">
        <f>_xlfn.IFS(COUNTIF($G4:J4, "&gt;1")&gt;6,AVERAGE(SMALL(($G4:J4),{1,2,3,4,5}))-$F$1,COUNTIF($G4:J4, "&gt;1")&gt;5,AVERAGE(SMALL(($G4:J4),{1,2,3,4}))-$F$1,COUNTIF($G4:J4, "&gt;1")&gt;3,AVERAGE(SMALL(($F4:J4),{1,2,3,4}))-$F$1,COUNTIF($G4:J4, "&gt;1")&gt;1,AVERAGE(SMALL(($E4:J4),{1,2,3,4}))-$F$1,COUNTIF($G4:J4, "&gt;0")=1,AVERAGE(SMALL(($E4:J4),{1,2,3}))-$F$1,COUNTIF($G4:J4, "=0")=0,AVERAGE(SMALL(($E4:J4),{1,2}))-$F$1)</f>
        <v>8.93333333333333</v>
      </c>
      <c r="Q4" s="132">
        <f>_xlfn.IFS(COUNTIF($G4:K4, "&gt;1")&gt;6,AVERAGE(SMALL(($G4:K4),{1,2,3,4,5}))-$F$1,COUNTIF($G4:K4, "&gt;1")&gt;5,AVERAGE(SMALL(($G4:K4),{1,2,3,4}))-$F$1,COUNTIF($G4:K4, "&gt;1")&gt;3,AVERAGE(SMALL(($F4:K4),{1,2,3,4}))-$F$1,COUNTIF($G4:K4, "&gt;1")&gt;1,AVERAGE(SMALL(($E4:K4),{1,2,3,4}))-$F$1,COUNTIF($G4:K4, "&gt;0")=1,AVERAGE(SMALL(($E4:K4),{1,2,3}))-$F$1,COUNTIF($G4:K4, "=0")=0,AVERAGE(SMALL(($E4:K4),{1,2}))-$F$1)</f>
        <v>8.93333333333333</v>
      </c>
      <c r="R4" s="133">
        <f>COUNT(G4:K4)</f>
        <v>3</v>
      </c>
      <c r="S4" s="134">
        <v>2</v>
      </c>
      <c r="U4" s="10" t="s">
        <v>205</v>
      </c>
    </row>
    <row r="5" spans="1:59" ht="15.75" x14ac:dyDescent="0.25">
      <c r="A5" s="38" t="s">
        <v>36</v>
      </c>
      <c r="B5" s="129" t="str">
        <f>INDEX('[1]2025 Sign Ups'!$C$2:$C$103,MATCH(A5,'[1]2025 Sign Ups'!$B$2:$B$103,0))</f>
        <v>Y</v>
      </c>
      <c r="C5" s="129">
        <v>3</v>
      </c>
      <c r="D5" s="129" t="str">
        <f>VLOOKUP($A5,'[1]2025 Sign Ups'!$B$2:$G$127,5,FALSE)</f>
        <v>R</v>
      </c>
      <c r="E5" s="130">
        <f>L5+35.4</f>
        <v>49</v>
      </c>
      <c r="F5" s="130">
        <f>E5</f>
        <v>49</v>
      </c>
      <c r="G5" s="131" t="s">
        <v>235</v>
      </c>
      <c r="H5" s="131">
        <v>56</v>
      </c>
      <c r="I5" s="131">
        <v>46</v>
      </c>
      <c r="J5" s="131">
        <v>52</v>
      </c>
      <c r="K5" s="131">
        <v>45</v>
      </c>
      <c r="L5" s="130">
        <f>VLOOKUP($A5,'[1]2025 Sign Ups'!$B$2:$K$104,3,FALSE)</f>
        <v>13.600000000000001</v>
      </c>
      <c r="M5" s="132">
        <f>_xlfn.IFS(COUNTIF($G5:G5, "&gt;1")&gt;6,AVERAGE(SMALL(($G5:G5),{1,2,3,4,5}))-$F$1,COUNTIF($G5:G5, "&gt;1")&gt;5,AVERAGE(SMALL(($G5:G5),{1,2,3,4}))-$F$1,COUNTIF($G5:G5, "&gt;1")&gt;3,AVERAGE(SMALL(($F5:G5),{1,2,3,4}))-$F$1,COUNTIF($G5:G5, "&gt;1")&gt;1,AVERAGE(SMALL(($E5:G5),{1,2,3,4}))-$F$1,COUNTIF($G5:G5, "&gt;0")=1,AVERAGE(SMALL(($E5:G5),{1,2,3}))-$F$1,COUNTIF($G5:G5, "=0")=0,AVERAGE(SMALL(($E5:G5),{1,2}))-$F$1)</f>
        <v>13.600000000000001</v>
      </c>
      <c r="N5" s="132">
        <f>_xlfn.IFS(COUNTIF($G5:H5, "&gt;1")&gt;6,AVERAGE(SMALL(($G5:H5),{1,2,3,4,5}))-$F$1,COUNTIF($G5:H5, "&gt;1")&gt;5,AVERAGE(SMALL(($G5:H5),{1,2,3,4}))-$F$1,COUNTIF($G5:H5, "&gt;1")&gt;3,AVERAGE(SMALL(($F5:H5),{1,2,3,4}))-$F$1,COUNTIF($G5:H5, "&gt;1")&gt;1,AVERAGE(SMALL(($E5:H5),{1,2,3,4}))-$F$1,COUNTIF($G5:H5, "&gt;0")=1,AVERAGE(SMALL(($E5:H5),{1,2,3}))-$F$1,COUNTIF($G5:H5, "=0")=0,AVERAGE(SMALL(($E5:H5),{1,2}))-$F$1)</f>
        <v>15.933333333333337</v>
      </c>
      <c r="O5" s="132">
        <f>_xlfn.IFS(COUNTIF($G5:I5, "&gt;1")&gt;6,AVERAGE(SMALL(($G5:I5),{1,2,3,4,5}))-$F$1,COUNTIF($G5:I5, "&gt;1")&gt;5,AVERAGE(SMALL(($G5:I5),{1,2,3,4}))-$F$1,COUNTIF($G5:I5, "&gt;1")&gt;3,AVERAGE(SMALL(($F5:I5),{1,2,3,4}))-$F$1,COUNTIF($G5:I5, "&gt;1")&gt;1,AVERAGE(SMALL(($E5:I5),{1,2,3,4}))-$F$1,COUNTIF($G5:I5, "&gt;0")=1,AVERAGE(SMALL(($E5:I5),{1,2,3}))-$F$1,COUNTIF($G5:I5, "=0")=0,AVERAGE(SMALL(($E5:I5),{1,2}))-$F$1)</f>
        <v>14.600000000000001</v>
      </c>
      <c r="P5" s="132">
        <f>_xlfn.IFS(COUNTIF($G5:J5, "&gt;1")&gt;6,AVERAGE(SMALL(($G5:J5),{1,2,3,4,5}))-$F$1,COUNTIF($G5:J5, "&gt;1")&gt;5,AVERAGE(SMALL(($G5:J5),{1,2,3,4}))-$F$1,COUNTIF($G5:J5, "&gt;1")&gt;3,AVERAGE(SMALL(($F5:J5),{1,2,3,4}))-$F$1,COUNTIF($G5:J5, "&gt;1")&gt;1,AVERAGE(SMALL(($E5:J5),{1,2,3,4}))-$F$1,COUNTIF($G5:J5, "&gt;0")=1,AVERAGE(SMALL(($E5:J5),{1,2,3}))-$F$1,COUNTIF($G5:J5, "=0")=0,AVERAGE(SMALL(($E5:J5),{1,2}))-$F$1)</f>
        <v>13.600000000000001</v>
      </c>
      <c r="Q5" s="135">
        <f>_xlfn.IFS(COUNTIF($G5:K5, "&gt;1")&gt;6,AVERAGE(SMALL(($G5:K5),{1,2,3,4,5}))-$F$1,COUNTIF($G5:K5, "&gt;1")&gt;5,AVERAGE(SMALL(($G5:K5),{1,2,3,4}))-$F$1,COUNTIF($G5:K5, "&gt;1")&gt;3,AVERAGE(SMALL(($F5:K5),{1,2,3,4}))-$F$1,COUNTIF($G5:K5, "&gt;1")&gt;1,AVERAGE(SMALL(($E5:K5),{1,2,3,4}))-$F$1,COUNTIF($G5:K5, "&gt;0")=1,AVERAGE(SMALL(($E5:K5),{1,2,3}))-$F$1,COUNTIF($G5:K5, "=0")=0,AVERAGE(SMALL(($E5:K5),{1,2}))-$F$1)-1</f>
        <v>11.600000000000001</v>
      </c>
      <c r="R5" s="133">
        <f>COUNT(G5:K5)</f>
        <v>4</v>
      </c>
      <c r="S5" s="134">
        <v>2</v>
      </c>
      <c r="U5" s="10" t="s">
        <v>206</v>
      </c>
    </row>
    <row r="6" spans="1:59" ht="17.25" customHeight="1" x14ac:dyDescent="0.25">
      <c r="A6" s="38" t="s">
        <v>39</v>
      </c>
      <c r="B6" s="129" t="str">
        <f>INDEX('[1]2025 Sign Ups'!$C$2:$C$103,MATCH(A6,'[1]2025 Sign Ups'!$B$2:$B$103,0))</f>
        <v>Y</v>
      </c>
      <c r="C6" s="129">
        <v>5</v>
      </c>
      <c r="D6" s="129" t="str">
        <f>VLOOKUP($A6,'[1]2025 Sign Ups'!$B$2:$G$127,5,FALSE)</f>
        <v>R</v>
      </c>
      <c r="E6" s="130">
        <f>L6+35.4</f>
        <v>50.666666666666664</v>
      </c>
      <c r="F6" s="130">
        <f>E6</f>
        <v>50.666666666666664</v>
      </c>
      <c r="G6" s="131" t="s">
        <v>235</v>
      </c>
      <c r="H6" s="131">
        <v>55</v>
      </c>
      <c r="I6" s="131" t="s">
        <v>235</v>
      </c>
      <c r="J6" s="131">
        <v>58</v>
      </c>
      <c r="K6" s="131">
        <v>59</v>
      </c>
      <c r="L6" s="130">
        <f>VLOOKUP($A6,'[1]2025 Sign Ups'!$B$2:$K$104,3,FALSE)</f>
        <v>15.266666666666666</v>
      </c>
      <c r="M6" s="132">
        <f>_xlfn.IFS(COUNTIF($G6:G6, "&gt;1")&gt;6,AVERAGE(SMALL(($G6:G6),{1,2,3,4,5}))-$F$1,COUNTIF($G6:G6, "&gt;1")&gt;5,AVERAGE(SMALL(($G6:G6),{1,2,3,4}))-$F$1,COUNTIF($G6:G6, "&gt;1")&gt;3,AVERAGE(SMALL(($F6:G6),{1,2,3,4}))-$F$1,COUNTIF($G6:G6, "&gt;1")&gt;1,AVERAGE(SMALL(($E6:G6),{1,2,3,4}))-$F$1,COUNTIF($G6:G6, "&gt;0")=1,AVERAGE(SMALL(($E6:G6),{1,2,3}))-$F$1,COUNTIF($G6:G6, "=0")=0,AVERAGE(SMALL(($E6:G6),{1,2}))-$F$1)</f>
        <v>15.266666666666666</v>
      </c>
      <c r="N6" s="132">
        <f>_xlfn.IFS(COUNTIF($G6:H6, "&gt;1")&gt;6,AVERAGE(SMALL(($G6:H6),{1,2,3,4,5}))-$F$1,COUNTIF($G6:H6, "&gt;1")&gt;5,AVERAGE(SMALL(($G6:H6),{1,2,3,4}))-$F$1,COUNTIF($G6:H6, "&gt;1")&gt;3,AVERAGE(SMALL(($F6:H6),{1,2,3,4}))-$F$1,COUNTIF($G6:H6, "&gt;1")&gt;1,AVERAGE(SMALL(($E6:H6),{1,2,3,4}))-$F$1,COUNTIF($G6:H6, "&gt;0")=1,AVERAGE(SMALL(($E6:H6),{1,2,3}))-$F$1,COUNTIF($G6:H6, "=0")=0,AVERAGE(SMALL(($E6:H6),{1,2}))-$F$1)</f>
        <v>16.711111111111109</v>
      </c>
      <c r="O6" s="132">
        <f>_xlfn.IFS(COUNTIF($G6:I6, "&gt;1")&gt;6,AVERAGE(SMALL(($G6:I6),{1,2,3,4,5}))-$F$1,COUNTIF($G6:I6, "&gt;1")&gt;5,AVERAGE(SMALL(($G6:I6),{1,2,3,4}))-$F$1,COUNTIF($G6:I6, "&gt;1")&gt;3,AVERAGE(SMALL(($F6:I6),{1,2,3,4}))-$F$1,COUNTIF($G6:I6, "&gt;1")&gt;1,AVERAGE(SMALL(($E6:I6),{1,2,3,4}))-$F$1,COUNTIF($G6:I6, "&gt;0")=1,AVERAGE(SMALL(($E6:I6),{1,2,3}))-$F$1,COUNTIF($G6:I6, "=0")=0,AVERAGE(SMALL(($E6:I6),{1,2}))-$F$1)</f>
        <v>16.711111111111109</v>
      </c>
      <c r="P6" s="132">
        <f>_xlfn.IFS(COUNTIF($G6:J6, "&gt;1")&gt;6,AVERAGE(SMALL(($G6:J6),{1,2,3,4,5}))-$F$1,COUNTIF($G6:J6, "&gt;1")&gt;5,AVERAGE(SMALL(($G6:J6),{1,2,3,4}))-$F$1,COUNTIF($G6:J6, "&gt;1")&gt;3,AVERAGE(SMALL(($F6:J6),{1,2,3,4}))-$F$1,COUNTIF($G6:J6, "&gt;1")&gt;1,AVERAGE(SMALL(($E6:J6),{1,2,3,4}))-$F$1,COUNTIF($G6:J6, "&gt;0")=1,AVERAGE(SMALL(($E6:J6),{1,2,3}))-$F$1,COUNTIF($G6:J6, "=0")=0,AVERAGE(SMALL(($E6:J6),{1,2}))-$F$1)</f>
        <v>18.18333333333333</v>
      </c>
      <c r="Q6" s="132">
        <f>_xlfn.IFS(COUNTIF($G6:K6, "&gt;1")&gt;6,AVERAGE(SMALL(($G6:K6),{1,2,3,4,5}))-$F$1,COUNTIF($G6:K6, "&gt;1")&gt;5,AVERAGE(SMALL(($G6:K6),{1,2,3,4}))-$F$1,COUNTIF($G6:K6, "&gt;1")&gt;3,AVERAGE(SMALL(($F6:K6),{1,2,3,4}))-$F$1,COUNTIF($G6:K6, "&gt;1")&gt;1,AVERAGE(SMALL(($E6:K6),{1,2,3,4}))-$F$1,COUNTIF($G6:K6, "&gt;0")=1,AVERAGE(SMALL(($E6:K6),{1,2,3}))-$F$1,COUNTIF($G6:K6, "=0")=0,AVERAGE(SMALL(($E6:K6),{1,2}))-$F$1)</f>
        <v>18.18333333333333</v>
      </c>
      <c r="R6" s="133">
        <f>COUNT(G6:K6)</f>
        <v>3</v>
      </c>
      <c r="S6" s="134">
        <v>2</v>
      </c>
      <c r="U6" s="103" t="s">
        <v>207</v>
      </c>
      <c r="V6" s="103"/>
      <c r="W6" s="136"/>
      <c r="Z6" s="136"/>
    </row>
    <row r="7" spans="1:59" s="139" customFormat="1" ht="18" x14ac:dyDescent="0.25">
      <c r="A7" s="38" t="s">
        <v>42</v>
      </c>
      <c r="B7" s="137" t="s">
        <v>208</v>
      </c>
      <c r="C7" s="129">
        <v>8</v>
      </c>
      <c r="D7" s="129" t="str">
        <f>VLOOKUP($A7,'[1]2025 Sign Ups'!$B$2:$G$127,5,FALSE)</f>
        <v>R</v>
      </c>
      <c r="E7" s="130">
        <f>AVERAGE(G7:H7)</f>
        <v>39.5</v>
      </c>
      <c r="F7" s="130">
        <f>E7</f>
        <v>39.5</v>
      </c>
      <c r="G7" s="130">
        <v>39</v>
      </c>
      <c r="H7" s="130">
        <v>40</v>
      </c>
      <c r="I7" s="130">
        <v>36</v>
      </c>
      <c r="J7" s="130">
        <v>42</v>
      </c>
      <c r="K7" s="131">
        <v>41</v>
      </c>
      <c r="L7" s="130">
        <f>(G7-$F$1)*0.6</f>
        <v>2.1600000000000006</v>
      </c>
      <c r="M7" s="130">
        <f>(H7-$F$1)*0.6</f>
        <v>2.7600000000000007</v>
      </c>
      <c r="N7" s="132">
        <f>_xlfn.IFS(COUNTIF($G7:H7, "&gt;1")&gt;6,AVERAGE(SMALL(($G7:H7),{1,2,3,4,5}))-$F$1,COUNTIF($G7:H7, "&gt;1")&gt;5,AVERAGE(SMALL(($G7:H7),{1,2,3,4}))-$F$1,COUNTIF($G7:H7, "&gt;1")&gt;3,AVERAGE(SMALL(($F7:H7),{1,2,3,4}))-$F$1,COUNTIF($G7:H7, "&gt;1")&gt;1,AVERAGE(SMALL(($E7:H7),{1,2,3,4}))-$F$1,COUNTIF($G7:H7, "&gt;0")=1,AVERAGE(SMALL(($E7:H7),{1,2,3}))-$F$1,COUNTIF($G7:H7, "=0")=0,AVERAGE(SMALL(($E7:H7),{1,2}))-$F$1)</f>
        <v>4.1000000000000014</v>
      </c>
      <c r="O7" s="132">
        <f>_xlfn.IFS(COUNTIF($G7:I7, "&gt;1")&gt;6,AVERAGE(SMALL(($G7:I7),{1,2,3,4,5}))-$F$1,COUNTIF($G7:I7, "&gt;1")&gt;5,AVERAGE(SMALL(($G7:I7),{1,2,3,4}))-$F$1,COUNTIF($G7:I7, "&gt;1")&gt;3,AVERAGE(SMALL(($F7:I7),{1,2,3,4}))-$F$1,COUNTIF($G7:I7, "&gt;1")&gt;1,AVERAGE(SMALL(($E7:I7),{1,2,3,4}))-$F$1,COUNTIF($G7:I7, "&gt;0")=1,AVERAGE(SMALL(($E7:I7),{1,2,3}))-$F$1,COUNTIF($G7:I7, "=0")=0,AVERAGE(SMALL(($E7:I7),{1,2}))-$F$1)</f>
        <v>3.1000000000000014</v>
      </c>
      <c r="P7" s="132">
        <f>_xlfn.IFS(COUNTIF($G7:J7, "&gt;1")&gt;6,AVERAGE(SMALL(($G7:J7),{1,2,3,4,5}))-$F$1,COUNTIF($G7:J7, "&gt;1")&gt;5,AVERAGE(SMALL(($G7:J7),{1,2,3,4}))-$F$1,COUNTIF($G7:J7, "&gt;1")&gt;3,AVERAGE(SMALL(($F7:J7),{1,2,3,4}))-$F$1,COUNTIF($G7:J7, "&gt;1")&gt;1,AVERAGE(SMALL(($E7:J7),{1,2,3,4}))-$F$1,COUNTIF($G7:J7, "&gt;0")=1,AVERAGE(SMALL(($E7:J7),{1,2,3}))-$F$1,COUNTIF($G7:J7, "=0")=0,AVERAGE(SMALL(($E7:J7),{1,2}))-$F$1)</f>
        <v>3.2250000000000014</v>
      </c>
      <c r="Q7" s="132">
        <f>_xlfn.IFS(COUNTIF($G7:K7, "&gt;1")&gt;6,AVERAGE(SMALL(($G7:K7),{1,2,3,4,5}))-$F$1,COUNTIF($G7:K7, "&gt;1")&gt;5,AVERAGE(SMALL(($G7:K7),{1,2,3,4}))-$F$1,COUNTIF($G7:K7, "&gt;1")&gt;3,AVERAGE(SMALL(($F7:K7),{1,2,3,4}))-$F$1,COUNTIF($G7:K7, "&gt;1")&gt;1,AVERAGE(SMALL(($E7:K7),{1,2,3,4}))-$F$1,COUNTIF($G7:K7, "&gt;0")=1,AVERAGE(SMALL(($E7:K7),{1,2,3}))-$F$1,COUNTIF($G7:K7, "=0")=0,AVERAGE(SMALL(($E7:K7),{1,2}))-$F$1)</f>
        <v>3.2250000000000014</v>
      </c>
      <c r="R7" s="133">
        <f>COUNT(G7:K7)</f>
        <v>5</v>
      </c>
      <c r="S7" s="134">
        <v>0</v>
      </c>
      <c r="T7" s="10"/>
      <c r="U7" s="103" t="s">
        <v>209</v>
      </c>
      <c r="V7" s="138">
        <v>0.6</v>
      </c>
      <c r="W7" s="136"/>
      <c r="X7" s="10"/>
      <c r="Y7" s="10"/>
      <c r="Z7" s="136"/>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row>
    <row r="8" spans="1:59" ht="18.75" customHeight="1" x14ac:dyDescent="0.25">
      <c r="A8" s="31" t="s">
        <v>45</v>
      </c>
      <c r="B8" s="129" t="str">
        <f>INDEX('[1]2025 Sign Ups'!$C$2:$C$103,MATCH(A8,'[1]2025 Sign Ups'!$B$2:$B$103,0))</f>
        <v>Y</v>
      </c>
      <c r="C8" s="129">
        <v>10</v>
      </c>
      <c r="D8" s="129" t="str">
        <f>VLOOKUP($A8,'[1]2025 Sign Ups'!$B$2:$G$127,5,FALSE)</f>
        <v>R</v>
      </c>
      <c r="E8" s="130">
        <f>L8+35.4</f>
        <v>41.666666666666664</v>
      </c>
      <c r="F8" s="130">
        <f>E8</f>
        <v>41.666666666666664</v>
      </c>
      <c r="G8" s="131">
        <v>43</v>
      </c>
      <c r="H8" s="131">
        <v>48</v>
      </c>
      <c r="I8" s="131">
        <v>43</v>
      </c>
      <c r="J8" s="131">
        <v>48</v>
      </c>
      <c r="K8" s="131">
        <v>44</v>
      </c>
      <c r="L8" s="130">
        <f>VLOOKUP($A8,'[1]2025 Sign Ups'!$B$2:$K$104,3,FALSE)</f>
        <v>6.2666666666666657</v>
      </c>
      <c r="M8" s="132">
        <f>_xlfn.IFS(COUNTIF($G8:G8, "&gt;6")&gt;6,AVERAGE(SMALL(($G8:G8),{1,2,3,4,5}))-$F$1,COUNTIF($G8:G8, "&gt;5")&gt;3,AVERAGE(SMALL(($G8:G8),{1,2,3,4}))-$F$1,COUNTIF($G8:G8, "&gt;3")&gt;3,AVERAGE(SMALL(($F8:G8),{1,2,3,4}))-$F$1,COUNTIF($G8:G8, "&gt;1")&gt;1,AVERAGE(SMALL(($E8:G8),{1,2,3,4}))-$F$1,COUNTIF($G8:G8, "&gt;0")=1,AVERAGE(SMALL(($E8:G8),{1,2,3}))-$F$1,COUNTIF($G8:G8, "=0")=0,AVERAGE(SMALL(($E8:G8),{1,2}))-$F$1)</f>
        <v>6.7111111111111086</v>
      </c>
      <c r="N8" s="132">
        <f>_xlfn.IFS(COUNTIF($G8:H8, "&gt;1")&gt;6,AVERAGE(SMALL(($G8:H8),{1,2,3,4,5}))-$F$1,COUNTIF($G8:H8, "&gt;1")&gt;5,AVERAGE(SMALL(($G8:H8),{1,2,3,4}))-$F$1,COUNTIF($G8:H8, "&gt;1")&gt;3,AVERAGE(SMALL(($F8:H8),{1,2,3,4}))-$F$1,COUNTIF($G8:H8, "&gt;1")&gt;1,AVERAGE(SMALL(($E8:H8),{1,2,3,4}))-$F$1,COUNTIF($G8:H8, "&gt;0")=1,AVERAGE(SMALL(($E8:H8),{1,2,3}))-$F$1,COUNTIF($G8:H8, "=0")=0,AVERAGE(SMALL(($E8:H8),{1,2}))-$F$1)</f>
        <v>8.18333333333333</v>
      </c>
      <c r="O8" s="132">
        <f>_xlfn.IFS(COUNTIF($G8:I8, "&gt;1")&gt;6,AVERAGE(SMALL(($G8:I8),{1,2,3,4,5}))-$F$1,COUNTIF($G8:I8, "&gt;1")&gt;5,AVERAGE(SMALL(($G8:I8),{1,2,3,4}))-$F$1,COUNTIF($G8:I8, "&gt;1")&gt;3,AVERAGE(SMALL(($F8:I8),{1,2,3,4}))-$F$1,COUNTIF($G8:I8, "&gt;1")&gt;1,AVERAGE(SMALL(($E8:I8),{1,2,3,4}))-$F$1,COUNTIF($G8:I8, "&gt;0")=1,AVERAGE(SMALL(($E8:I8),{1,2,3}))-$F$1,COUNTIF($G8:I8, "=0")=0,AVERAGE(SMALL(($E8:I8),{1,2}))-$F$1)</f>
        <v>6.93333333333333</v>
      </c>
      <c r="P8" s="132">
        <f>_xlfn.IFS(COUNTIF($G8:J8, "&gt;1")&gt;6,AVERAGE(SMALL(($G8:J8),{1,2,3,4,5}))-$F$1,COUNTIF($G8:J8, "&gt;1")&gt;5,AVERAGE(SMALL(($G8:J8),{1,2,3,4}))-$F$1,COUNTIF($G8:J8, "&gt;1")&gt;3,AVERAGE(SMALL(($F8:J8),{1,2,3,4}))-$F$1,COUNTIF($G8:J8, "&gt;1")&gt;1,AVERAGE(SMALL(($E8:J8),{1,2,3,4}))-$F$1,COUNTIF($G8:J8, "&gt;0")=1,AVERAGE(SMALL(($E8:J8),{1,2,3}))-$F$1,COUNTIF($G8:J8, "=0")=0,AVERAGE(SMALL(($E8:J8),{1,2}))-$F$1)</f>
        <v>8.5166666666666657</v>
      </c>
      <c r="Q8" s="132">
        <f>_xlfn.IFS(COUNTIF($G8:K8, "&gt;1")&gt;6,AVERAGE(SMALL(($G8:K8),{1,2,3,4,5}))-$F$1,COUNTIF($G8:K8, "&gt;1")&gt;5,AVERAGE(SMALL(($G8:K8),{1,2,3,4}))-$F$1,COUNTIF($G8:K8, "&gt;1")&gt;3,AVERAGE(SMALL(($F8:K8),{1,2,3,4}))-$F$1,COUNTIF($G8:K8, "&gt;1")&gt;1,AVERAGE(SMALL(($E8:K8),{1,2,3,4}))-$F$1,COUNTIF($G8:K8, "&gt;0")=1,AVERAGE(SMALL(($E8:K8),{1,2,3}))-$F$1,COUNTIF($G8:K8, "=0")=0,AVERAGE(SMALL(($E8:K8),{1,2}))-$F$1)</f>
        <v>7.5166666666666657</v>
      </c>
      <c r="R8" s="133">
        <f>COUNT(G8:K8)</f>
        <v>5</v>
      </c>
      <c r="S8" s="134">
        <v>2</v>
      </c>
      <c r="U8" s="103" t="s">
        <v>210</v>
      </c>
      <c r="V8" s="138">
        <v>0.7</v>
      </c>
      <c r="W8" s="136"/>
    </row>
    <row r="9" spans="1:59" ht="18" x14ac:dyDescent="0.25">
      <c r="A9" s="31" t="s">
        <v>48</v>
      </c>
      <c r="B9" s="129" t="str">
        <f>INDEX('[1]2025 Sign Ups'!$C$2:$C$103,MATCH(A9,'[1]2025 Sign Ups'!$B$2:$B$103,0))</f>
        <v>Y</v>
      </c>
      <c r="C9" s="129">
        <v>8</v>
      </c>
      <c r="D9" s="129" t="str">
        <f>VLOOKUP($A9,'[1]2025 Sign Ups'!$B$2:$G$127,5,FALSE)</f>
        <v>R</v>
      </c>
      <c r="E9" s="130">
        <f>L9+35.4</f>
        <v>44.4</v>
      </c>
      <c r="F9" s="130">
        <f>E9</f>
        <v>44.4</v>
      </c>
      <c r="G9" s="130">
        <v>44</v>
      </c>
      <c r="H9" s="131" t="s">
        <v>235</v>
      </c>
      <c r="I9" s="130" t="s">
        <v>235</v>
      </c>
      <c r="J9" s="130" t="s">
        <v>235</v>
      </c>
      <c r="K9" s="130" t="s">
        <v>235</v>
      </c>
      <c r="L9" s="130">
        <f>VLOOKUP($A9,'[1]2025 Sign Ups'!$B$2:$K$104,3,FALSE)</f>
        <v>9</v>
      </c>
      <c r="M9" s="132">
        <f>_xlfn.IFS(COUNTIF($G9:G9, "&gt;1")&gt;6,AVERAGE(SMALL(($G9:G9),{1,2,3,4,5}))-$F$1,COUNTIF($G9:G9, "&gt;1")&gt;5,AVERAGE(SMALL(($G9:G9),{1,2,3,4}))-$F$1,COUNTIF($G9:G9, "&gt;1")&gt;3,AVERAGE(SMALL(($F9:G9),{1,2,3,4}))-$F$1,COUNTIF($G9:G9, "&gt;1")&gt;1,AVERAGE(SMALL(($E9:G9),{1,2,3,4}))-$F$1,COUNTIF($G9:G9, "&gt;0")=1,AVERAGE(SMALL(($E9:G9),{1,2,3}))-$F$1,COUNTIF($G9:G9, "=0")=0,AVERAGE(SMALL(($E9:G9),{1,2}))-$F$1)</f>
        <v>8.8666666666666742</v>
      </c>
      <c r="N9" s="132">
        <f>_xlfn.IFS(COUNTIF($G9:H9, "&gt;1")&gt;6,AVERAGE(SMALL(($G9:H9),{1,2,3,4,5}))-$F$1,COUNTIF($G9:H9, "&gt;1")&gt;5,AVERAGE(SMALL(($G9:H9),{1,2,3,4}))-$F$1,COUNTIF($G9:H9, "&gt;1")&gt;3,AVERAGE(SMALL(($F9:H9),{1,2,3,4}))-$F$1,COUNTIF($G9:H9, "&gt;1")&gt;1,AVERAGE(SMALL(($E9:H9),{1,2,3,4}))-$F$1,COUNTIF($G9:H9, "&gt;0")=1,AVERAGE(SMALL(($E9:H9),{1,2,3}))-$F$1,COUNTIF($G9:H9, "=0")=0,AVERAGE(SMALL(($E9:H9),{1,2}))-$F$1)</f>
        <v>8.8666666666666742</v>
      </c>
      <c r="O9" s="132">
        <f>_xlfn.IFS(COUNTIF($G9:I9, "&gt;1")&gt;6,AVERAGE(SMALL(($G9:I9),{1,2,3,4,5}))-$F$1,COUNTIF($G9:I9, "&gt;1")&gt;5,AVERAGE(SMALL(($G9:I9),{1,2,3,4}))-$F$1,COUNTIF($G9:I9, "&gt;1")&gt;3,AVERAGE(SMALL(($F9:I9),{1,2,3,4}))-$F$1,COUNTIF($G9:I9, "&gt;1")&gt;1,AVERAGE(SMALL(($E9:I9),{1,2,3,4}))-$F$1,COUNTIF($G9:I9, "&gt;0")=1,AVERAGE(SMALL(($E9:I9),{1,2,3}))-$F$1,COUNTIF($G9:I9, "=0")=0,AVERAGE(SMALL(($E9:I9),{1,2}))-$F$1)</f>
        <v>8.8666666666666742</v>
      </c>
      <c r="P9" s="132">
        <f>_xlfn.IFS(COUNTIF($G9:J9, "&gt;1")&gt;6,AVERAGE(SMALL(($G9:J9),{1,2,3,4,5}))-$F$1,COUNTIF($G9:J9, "&gt;1")&gt;5,AVERAGE(SMALL(($G9:J9),{1,2,3,4}))-$F$1,COUNTIF($G9:J9, "&gt;1")&gt;3,AVERAGE(SMALL(($F9:J9),{1,2,3,4}))-$F$1,COUNTIF($G9:J9, "&gt;1")&gt;1,AVERAGE(SMALL(($E9:J9),{1,2,3,4}))-$F$1,COUNTIF($G9:J9, "&gt;0")=1,AVERAGE(SMALL(($E9:J9),{1,2,3}))-$F$1,COUNTIF($G9:J9, "=0")=0,AVERAGE(SMALL(($E9:J9),{1,2}))-$F$1)</f>
        <v>8.8666666666666742</v>
      </c>
      <c r="Q9" s="132">
        <f>_xlfn.IFS(COUNTIF($G9:K9, "&gt;1")&gt;6,AVERAGE(SMALL(($G9:K9),{1,2,3,4,5}))-$F$1,COUNTIF($G9:K9, "&gt;1")&gt;5,AVERAGE(SMALL(($G9:K9),{1,2,3,4}))-$F$1,COUNTIF($G9:K9, "&gt;1")&gt;3,AVERAGE(SMALL(($F9:K9),{1,2,3,4}))-$F$1,COUNTIF($G9:K9, "&gt;1")&gt;1,AVERAGE(SMALL(($E9:K9),{1,2,3,4}))-$F$1,COUNTIF($G9:K9, "&gt;0")=1,AVERAGE(SMALL(($E9:K9),{1,2,3}))-$F$1,COUNTIF($G9:K9, "=0")=0,AVERAGE(SMALL(($E9:K9),{1,2}))-$F$1)</f>
        <v>8.8666666666666742</v>
      </c>
      <c r="R9" s="133">
        <f>COUNT(G9:K9)</f>
        <v>1</v>
      </c>
      <c r="S9" s="134">
        <v>2</v>
      </c>
      <c r="U9" s="103" t="s">
        <v>211</v>
      </c>
      <c r="V9" s="138">
        <v>0.8</v>
      </c>
      <c r="W9" s="136"/>
    </row>
    <row r="10" spans="1:59" ht="15.75" x14ac:dyDescent="0.25">
      <c r="A10" s="31" t="s">
        <v>54</v>
      </c>
      <c r="B10" s="129" t="str">
        <f>INDEX('[1]2025 Sign Ups'!$C$2:$C$103,MATCH(A10,'[1]2025 Sign Ups'!$B$2:$B$103,0))</f>
        <v>Y</v>
      </c>
      <c r="C10" s="129">
        <v>5</v>
      </c>
      <c r="D10" s="129" t="str">
        <f>VLOOKUP($A10,'[1]2025 Sign Ups'!$B$2:$G$127,5,FALSE)</f>
        <v>R</v>
      </c>
      <c r="E10" s="130">
        <f>L10+35.4</f>
        <v>44.519999999999996</v>
      </c>
      <c r="F10" s="130">
        <f>E10</f>
        <v>44.519999999999996</v>
      </c>
      <c r="G10" s="130" t="s">
        <v>235</v>
      </c>
      <c r="H10" s="131">
        <v>51</v>
      </c>
      <c r="I10" s="130">
        <v>44</v>
      </c>
      <c r="J10" s="130">
        <v>42</v>
      </c>
      <c r="K10" s="130">
        <v>47</v>
      </c>
      <c r="L10" s="130">
        <f>VLOOKUP($A10,'[1]2025 Sign Ups'!$B$2:$K$104,3,FALSE)</f>
        <v>9.1199999999999974</v>
      </c>
      <c r="M10" s="132">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N10" s="132">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O10" s="132">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P10" s="132">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Q10" s="132">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R10" s="133">
        <f>COUNT(G10:K10)</f>
        <v>4</v>
      </c>
      <c r="S10" s="134">
        <v>2</v>
      </c>
      <c r="T10" s="10">
        <f>COUNTIF($G10:J10,"&gt;1")</f>
        <v>3</v>
      </c>
      <c r="U10" s="103" t="s">
        <v>212</v>
      </c>
      <c r="V10" s="138">
        <v>0.9</v>
      </c>
    </row>
    <row r="11" spans="1:59" ht="15.75" x14ac:dyDescent="0.25">
      <c r="A11" s="38" t="s">
        <v>57</v>
      </c>
      <c r="B11" s="137" t="s">
        <v>208</v>
      </c>
      <c r="C11" s="129">
        <v>2</v>
      </c>
      <c r="D11" s="129" t="str">
        <f>VLOOKUP($A11,'[1]2025 Sign Ups'!$B$2:$G$127,5,FALSE)</f>
        <v>R</v>
      </c>
      <c r="E11" s="130">
        <f>AVERAGE(G11:H11)</f>
        <v>54</v>
      </c>
      <c r="F11" s="130">
        <f>E11</f>
        <v>54</v>
      </c>
      <c r="G11" s="131">
        <v>53</v>
      </c>
      <c r="H11" s="131">
        <v>55</v>
      </c>
      <c r="I11" s="131">
        <v>57</v>
      </c>
      <c r="J11" s="131">
        <v>55</v>
      </c>
      <c r="K11" s="131">
        <v>45</v>
      </c>
      <c r="L11" s="130">
        <f>(G11-$F$1)*0.8</f>
        <v>14.080000000000002</v>
      </c>
      <c r="M11" s="130">
        <f>(H11-$F$1)*0.8</f>
        <v>15.680000000000001</v>
      </c>
      <c r="N11" s="132">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O11" s="132">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P11" s="132">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Q11" s="132">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R11" s="133">
        <f>COUNT(G11:K11)</f>
        <v>5</v>
      </c>
      <c r="S11" s="134">
        <v>0</v>
      </c>
      <c r="U11" s="140" t="s">
        <v>213</v>
      </c>
      <c r="AB11" s="141"/>
      <c r="AC11" s="141"/>
    </row>
    <row r="12" spans="1:59" ht="15.75" x14ac:dyDescent="0.25">
      <c r="A12" s="31" t="s">
        <v>59</v>
      </c>
      <c r="B12" s="129" t="str">
        <f>INDEX('[1]2025 Sign Ups'!$C$2:$C$103,MATCH(A12,'[1]2025 Sign Ups'!$B$2:$B$103,0))</f>
        <v>Y</v>
      </c>
      <c r="C12" s="129">
        <v>6</v>
      </c>
      <c r="D12" s="129" t="str">
        <f>VLOOKUP($A12,'[1]2025 Sign Ups'!$B$2:$G$127,5,FALSE)</f>
        <v>R</v>
      </c>
      <c r="E12" s="130">
        <f>L12+35.4</f>
        <v>41.833333333333336</v>
      </c>
      <c r="F12" s="130">
        <f>E12</f>
        <v>41.833333333333336</v>
      </c>
      <c r="G12" s="131">
        <v>42</v>
      </c>
      <c r="H12" s="131">
        <v>45</v>
      </c>
      <c r="I12" s="131">
        <v>42</v>
      </c>
      <c r="J12" s="131">
        <v>44</v>
      </c>
      <c r="K12" s="131">
        <v>44</v>
      </c>
      <c r="L12" s="130">
        <f>VLOOKUP($A12,'[1]2025 Sign Ups'!$B$2:$K$104,3,FALSE)</f>
        <v>6.4333333333333371</v>
      </c>
      <c r="M12" s="132">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N12" s="132">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O12" s="132">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P12" s="132">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Q12" s="132">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R12" s="133">
        <f>COUNT(G12:K12)</f>
        <v>5</v>
      </c>
      <c r="S12" s="134">
        <v>2</v>
      </c>
      <c r="U12" s="141" t="s">
        <v>214</v>
      </c>
      <c r="V12" s="141"/>
      <c r="W12" s="141"/>
      <c r="X12" s="141"/>
      <c r="Y12" s="141"/>
      <c r="Z12" s="141"/>
      <c r="AA12" s="141"/>
      <c r="AB12" s="141"/>
    </row>
    <row r="13" spans="1:59" ht="15.75" x14ac:dyDescent="0.25">
      <c r="A13" s="31" t="s">
        <v>47</v>
      </c>
      <c r="B13" s="129" t="str">
        <f>INDEX('[1]2025 Sign Ups'!$C$2:$C$103,MATCH(A13,'[1]2025 Sign Ups'!$B$2:$B$103,0))</f>
        <v>Y</v>
      </c>
      <c r="C13" s="129">
        <v>4</v>
      </c>
      <c r="D13" s="129" t="str">
        <f>VLOOKUP($A13,'[1]2025 Sign Ups'!$B$2:$G$127,5,FALSE)</f>
        <v>R</v>
      </c>
      <c r="E13" s="130">
        <f>L13+35.4</f>
        <v>40.833333333333336</v>
      </c>
      <c r="F13" s="130">
        <f>E13</f>
        <v>40.833333333333336</v>
      </c>
      <c r="G13" s="131" t="s">
        <v>235</v>
      </c>
      <c r="H13" s="131" t="s">
        <v>235</v>
      </c>
      <c r="I13" s="131">
        <v>38</v>
      </c>
      <c r="J13" s="131">
        <v>40</v>
      </c>
      <c r="K13" s="131" t="s">
        <v>235</v>
      </c>
      <c r="L13" s="130">
        <f>VLOOKUP($A13,'[1]2025 Sign Ups'!$B$2:$K$104,3,FALSE)</f>
        <v>5.4333333333333371</v>
      </c>
      <c r="M13" s="132">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N13" s="132">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O13" s="132">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P13" s="132">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Q13" s="132">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R13" s="133">
        <f>COUNT(G13:K13)</f>
        <v>2</v>
      </c>
      <c r="S13" s="134">
        <v>2</v>
      </c>
      <c r="U13" s="141"/>
      <c r="V13" s="141"/>
      <c r="W13" s="141"/>
      <c r="X13" s="141"/>
      <c r="Y13" s="141"/>
      <c r="Z13" s="141"/>
      <c r="AA13" s="141"/>
      <c r="AB13" s="141"/>
    </row>
    <row r="14" spans="1:59" ht="15.75" x14ac:dyDescent="0.25">
      <c r="A14" s="31" t="s">
        <v>61</v>
      </c>
      <c r="B14" s="129" t="str">
        <f>INDEX('[1]2025 Sign Ups'!$C$2:$C$103,MATCH(A14,'[1]2025 Sign Ups'!$B$2:$B$103,0))</f>
        <v>Y</v>
      </c>
      <c r="C14" s="129">
        <v>7</v>
      </c>
      <c r="D14" s="129" t="str">
        <f>VLOOKUP($A14,'[1]2025 Sign Ups'!$B$2:$G$127,5,FALSE)</f>
        <v>R</v>
      </c>
      <c r="E14" s="130">
        <f>L14+35.4</f>
        <v>45.833333333333336</v>
      </c>
      <c r="F14" s="130">
        <f>E14</f>
        <v>45.833333333333336</v>
      </c>
      <c r="G14" s="131">
        <v>42</v>
      </c>
      <c r="H14" s="131">
        <v>49</v>
      </c>
      <c r="I14" s="131" t="s">
        <v>235</v>
      </c>
      <c r="J14" s="131">
        <v>44</v>
      </c>
      <c r="K14" s="131">
        <v>50</v>
      </c>
      <c r="L14" s="130">
        <f>VLOOKUP($A14,'[1]2025 Sign Ups'!$B$2:$K$104,3,FALSE)</f>
        <v>10.433333333333337</v>
      </c>
      <c r="M14" s="132">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N14" s="132">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O14" s="132">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P14" s="132">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Q14" s="132">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R14" s="133">
        <f>COUNT(G14:K14)</f>
        <v>4</v>
      </c>
      <c r="S14" s="134">
        <v>2</v>
      </c>
      <c r="V14" s="141" t="s">
        <v>215</v>
      </c>
      <c r="W14" s="141"/>
      <c r="X14" s="141"/>
      <c r="Y14" s="141"/>
      <c r="Z14" s="142"/>
      <c r="AA14" s="141"/>
      <c r="AB14" s="141"/>
      <c r="AC14" s="141"/>
    </row>
    <row r="15" spans="1:59" ht="15.75" x14ac:dyDescent="0.25">
      <c r="A15" s="31" t="s">
        <v>63</v>
      </c>
      <c r="B15" s="129" t="str">
        <f>INDEX('[1]2025 Sign Ups'!$C$2:$C$103,MATCH(A15,'[1]2025 Sign Ups'!$B$2:$B$103,0))</f>
        <v>Y</v>
      </c>
      <c r="C15" s="129">
        <v>7</v>
      </c>
      <c r="D15" s="129" t="str">
        <f>VLOOKUP($A15,'[1]2025 Sign Ups'!$B$2:$G$127,5,FALSE)</f>
        <v>R</v>
      </c>
      <c r="E15" s="130">
        <f>L15+35.4</f>
        <v>46.833333333333336</v>
      </c>
      <c r="F15" s="130">
        <f>E15</f>
        <v>46.833333333333336</v>
      </c>
      <c r="G15" s="131">
        <v>51</v>
      </c>
      <c r="H15" s="131">
        <v>50</v>
      </c>
      <c r="I15" s="131" t="s">
        <v>235</v>
      </c>
      <c r="J15" s="131">
        <v>49</v>
      </c>
      <c r="K15" s="131">
        <v>48</v>
      </c>
      <c r="L15" s="130">
        <f>VLOOKUP($A15,'[1]2025 Sign Ups'!$B$2:$K$104,3,FALSE)</f>
        <v>11.433333333333337</v>
      </c>
      <c r="M15" s="132">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N15" s="132">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O15" s="132">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P15" s="132">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Q15" s="132">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R15" s="133">
        <f>COUNT(G15:K15)</f>
        <v>4</v>
      </c>
      <c r="S15" s="134">
        <v>2</v>
      </c>
      <c r="U15" s="141" t="s">
        <v>216</v>
      </c>
      <c r="V15" s="141"/>
      <c r="W15" s="141"/>
      <c r="X15" s="141"/>
      <c r="Y15" s="141"/>
      <c r="Z15" s="141"/>
      <c r="AA15" s="141"/>
    </row>
    <row r="16" spans="1:59" s="139" customFormat="1" ht="15.75" x14ac:dyDescent="0.25">
      <c r="A16" s="31" t="s">
        <v>51</v>
      </c>
      <c r="B16" s="137" t="s">
        <v>208</v>
      </c>
      <c r="C16" s="129">
        <v>9</v>
      </c>
      <c r="D16" s="129" t="str">
        <f>VLOOKUP($A16,'[1]2025 Sign Ups'!$B$2:$G$127,5,FALSE)</f>
        <v>R</v>
      </c>
      <c r="E16" s="130">
        <f>AVERAGE(G16:J16)</f>
        <v>46.5</v>
      </c>
      <c r="F16" s="130">
        <f>E16</f>
        <v>46.5</v>
      </c>
      <c r="G16" s="131"/>
      <c r="H16" s="131"/>
      <c r="I16" s="131">
        <v>47</v>
      </c>
      <c r="J16" s="131">
        <v>46</v>
      </c>
      <c r="K16" s="131">
        <v>46</v>
      </c>
      <c r="L16" s="130" t="s">
        <v>181</v>
      </c>
      <c r="M16" s="130" t="str">
        <f>L16</f>
        <v>TBD</v>
      </c>
      <c r="N16" s="130">
        <f>(I16-$F$1)*0.7</f>
        <v>8.120000000000001</v>
      </c>
      <c r="O16" s="130">
        <f>(J16-$F$1)*0.6</f>
        <v>6.36</v>
      </c>
      <c r="P16" s="132">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Q16" s="132">
        <f>_xlfn.IFS($R16&gt;6,AVERAGE(SMALL(($G16:$K16),{1,2,3,4,5}))-$F$1,$R16&gt;5,AVERAGE(SMALL(($G16:$K16),{1,2,3,4}))-$F$1,$R16&gt;3,AVERAGE(SMALL(($F16:$K16),{1,2,3,4}))-$F$1,$R16&gt;1,AVERAGE(SMALL(($E16:$K16),{1,2,3,4}))-$F$1,$R16=1,AVERAGE(SMALL(($E16:$K16),{1,2,3}))-$F$1,$R16=0,AVERAGE(SMALL(($E16:$K16),{1,2}))-$F$1)</f>
        <v>10.850000000000001</v>
      </c>
      <c r="R16" s="133">
        <f>COUNT(G16:K16)</f>
        <v>3</v>
      </c>
      <c r="S16" s="134">
        <v>1</v>
      </c>
      <c r="T16" s="10"/>
      <c r="U16" s="10" t="s">
        <v>217</v>
      </c>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row>
    <row r="17" spans="1:59" ht="15.75" x14ac:dyDescent="0.25">
      <c r="A17" s="31" t="s">
        <v>64</v>
      </c>
      <c r="B17" s="129" t="str">
        <f>INDEX('[1]2025 Sign Ups'!$C$2:$C$103,MATCH(A17,'[1]2025 Sign Ups'!$B$2:$B$103,0))</f>
        <v>Y</v>
      </c>
      <c r="C17" s="129">
        <v>7</v>
      </c>
      <c r="D17" s="129" t="str">
        <f>VLOOKUP($A17,'[1]2025 Sign Ups'!$B$2:$G$127,5,FALSE)</f>
        <v>R</v>
      </c>
      <c r="E17" s="130">
        <f>L17+35.4</f>
        <v>43.2</v>
      </c>
      <c r="F17" s="130">
        <f>E17</f>
        <v>43.2</v>
      </c>
      <c r="G17" s="131">
        <v>44</v>
      </c>
      <c r="H17" s="131">
        <v>43</v>
      </c>
      <c r="I17" s="131">
        <v>43</v>
      </c>
      <c r="J17" s="131">
        <v>44</v>
      </c>
      <c r="K17" s="131">
        <v>41</v>
      </c>
      <c r="L17" s="130">
        <f>VLOOKUP($A17,'[1]2025 Sign Ups'!$B$2:$K$104,3,FALSE)</f>
        <v>7.8000000000000043</v>
      </c>
      <c r="M17" s="132">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N17" s="132">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O17" s="132">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P17" s="132">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Q17" s="132">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R17" s="133">
        <f>COUNT(G17:K17)</f>
        <v>5</v>
      </c>
      <c r="S17" s="134">
        <v>2</v>
      </c>
      <c r="U17" s="141" t="s">
        <v>218</v>
      </c>
    </row>
    <row r="18" spans="1:59" ht="15.75" x14ac:dyDescent="0.25">
      <c r="A18" s="50" t="s">
        <v>67</v>
      </c>
      <c r="B18" s="129" t="str">
        <f>INDEX('[1]2025 Sign Ups'!$C$2:$C$103,MATCH(A18,'[1]2025 Sign Ups'!$B$2:$B$103,0))</f>
        <v>Y</v>
      </c>
      <c r="C18" s="129">
        <v>2</v>
      </c>
      <c r="D18" s="129" t="str">
        <f>VLOOKUP($A18,'[1]2025 Sign Ups'!$B$2:$G$127,5,FALSE)</f>
        <v>R</v>
      </c>
      <c r="E18" s="130">
        <f>L18+35.4</f>
        <v>40.166666666666664</v>
      </c>
      <c r="F18" s="130">
        <f>E18</f>
        <v>40.166666666666664</v>
      </c>
      <c r="G18" s="131">
        <v>40</v>
      </c>
      <c r="H18" s="131">
        <v>48</v>
      </c>
      <c r="I18" s="131">
        <v>40</v>
      </c>
      <c r="J18" s="131">
        <v>41</v>
      </c>
      <c r="K18" s="131">
        <v>41</v>
      </c>
      <c r="L18" s="130">
        <f>VLOOKUP($A18,'[1]2025 Sign Ups'!$B$2:$K$104,3,FALSE)</f>
        <v>4.7666666666666657</v>
      </c>
      <c r="M18" s="132">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N18" s="132">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O18" s="132">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P18" s="132">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Q18" s="132">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R18" s="133">
        <f>COUNT(G18:K18)</f>
        <v>5</v>
      </c>
      <c r="S18" s="134">
        <v>2</v>
      </c>
    </row>
    <row r="19" spans="1:59" s="139" customFormat="1" ht="15.75" x14ac:dyDescent="0.25">
      <c r="A19" s="50" t="s">
        <v>70</v>
      </c>
      <c r="B19" s="129" t="str">
        <f>INDEX('[1]2025 Sign Ups'!$C$2:$C$103,MATCH(A19,'[1]2025 Sign Ups'!$B$2:$B$103,0))</f>
        <v>Y</v>
      </c>
      <c r="C19" s="129">
        <v>5</v>
      </c>
      <c r="D19" s="129" t="str">
        <f>VLOOKUP($A19,'[1]2025 Sign Ups'!$B$2:$G$127,5,FALSE)</f>
        <v>R</v>
      </c>
      <c r="E19" s="130">
        <f>L19+35.4</f>
        <v>47.6</v>
      </c>
      <c r="F19" s="130">
        <f>E19</f>
        <v>47.6</v>
      </c>
      <c r="G19" s="130">
        <v>52</v>
      </c>
      <c r="H19" s="130">
        <v>50</v>
      </c>
      <c r="I19" s="130">
        <v>53</v>
      </c>
      <c r="J19" s="130">
        <v>50</v>
      </c>
      <c r="K19" s="130">
        <v>48</v>
      </c>
      <c r="L19" s="130">
        <f>VLOOKUP($A19,'[1]2025 Sign Ups'!$B$2:$K$104,3,FALSE)</f>
        <v>12.200000000000003</v>
      </c>
      <c r="M19" s="132">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N19" s="132">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O19" s="132">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P19" s="132">
        <f>_xlfn.IFS(COUNTIF($G19:J19, "&gt;1")&gt;6,AVERAGE(SMALL(($G19:J19),{1,2,3,4,5}))-$F$1,COUNTIF($G19:J19, "&gt;1")&gt;5,AVERAGE(SMALL(($G19:J19),{1,2,3,4}))-$F$1,COUNTIF($G19:J19, "&gt;1")&gt;3,AVERAGE(SMALL(($F19:J19),{1,2,3,4}))-$F$1,COUNTIF($G19:J19, "&gt;1")&gt;1,AVERAGE(SMALL(($E19:J19),{1,2,3,4}))-$F$1,COUNTIF($G19:J19, "&gt;0")=1,AVERAGE(SMALL(($E19:J19),{1,2,3}))-$F$1,COUNTIF($G19:J19, "=0")=0,AVERAGE(SMALL(($E19:J19),{1,2}))-$F$1)</f>
        <v>14.5</v>
      </c>
      <c r="Q19" s="132">
        <f>_xlfn.IFS(COUNTIF($G19:K19, "&gt;1")&gt;6,AVERAGE(SMALL(($G19:K19),{1,2,3,4,5}))-$F$1,COUNTIF($G19:K19, "&gt;1")&gt;5,AVERAGE(SMALL(($G19:K19),{1,2,3,4}))-$F$1,COUNTIF($G19:K19, "&gt;1")&gt;3,AVERAGE(SMALL(($F19:K19),{1,2,3,4}))-$F$1,COUNTIF($G19:K19, "&gt;1")&gt;1,AVERAGE(SMALL(($E19:K19),{1,2,3,4}))-$F$1,COUNTIF($G19:K19, "&gt;0")=1,AVERAGE(SMALL(($E19:K19),{1,2,3}))-$F$1,COUNTIF($G19:K19, "=0")=0,AVERAGE(SMALL(($E19:K19),{1,2}))-$F$1)</f>
        <v>13.5</v>
      </c>
      <c r="R19" s="133">
        <f>COUNT(G19:K19)</f>
        <v>5</v>
      </c>
      <c r="S19" s="134">
        <v>2</v>
      </c>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row>
    <row r="20" spans="1:59" ht="15.75" x14ac:dyDescent="0.25">
      <c r="A20" s="31" t="s">
        <v>71</v>
      </c>
      <c r="B20" s="129" t="str">
        <f>INDEX('[1]2025 Sign Ups'!$C$2:$C$103,MATCH(A20,'[1]2025 Sign Ups'!$B$2:$B$103,0))</f>
        <v>Y</v>
      </c>
      <c r="C20" s="129">
        <v>9</v>
      </c>
      <c r="D20" s="129" t="str">
        <f>VLOOKUP($A20,'[1]2025 Sign Ups'!$B$2:$G$127,5,FALSE)</f>
        <v>R</v>
      </c>
      <c r="E20" s="130">
        <f>L20+35.4</f>
        <v>38.666666666666664</v>
      </c>
      <c r="F20" s="130">
        <f>E20</f>
        <v>38.666666666666664</v>
      </c>
      <c r="G20" s="131" t="s">
        <v>235</v>
      </c>
      <c r="H20" s="131">
        <v>43</v>
      </c>
      <c r="I20" s="131">
        <v>42</v>
      </c>
      <c r="J20" s="131" t="s">
        <v>235</v>
      </c>
      <c r="K20" s="131">
        <v>44</v>
      </c>
      <c r="L20" s="130">
        <f>VLOOKUP($A20,'[1]2025 Sign Ups'!$B$2:$K$104,3,FALSE)</f>
        <v>3.2666666666666657</v>
      </c>
      <c r="M20" s="132">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N20" s="132">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O20" s="132">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P20" s="132">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Q20" s="132">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R20" s="133">
        <f>COUNT(G20:K20)</f>
        <v>3</v>
      </c>
      <c r="S20" s="134">
        <v>2</v>
      </c>
    </row>
    <row r="21" spans="1:59" ht="15.75" x14ac:dyDescent="0.25">
      <c r="A21" s="31" t="s">
        <v>46</v>
      </c>
      <c r="B21" s="129" t="str">
        <f>INDEX('[1]2025 Sign Ups'!$C$2:$C$103,MATCH(A21,'[1]2025 Sign Ups'!$B$2:$B$103,0))</f>
        <v>Y</v>
      </c>
      <c r="C21" s="129">
        <v>1</v>
      </c>
      <c r="D21" s="129" t="str">
        <f>VLOOKUP($A21,'[1]2025 Sign Ups'!$B$2:$G$127,5,FALSE)</f>
        <v>R</v>
      </c>
      <c r="E21" s="130">
        <f>L21+35.4</f>
        <v>45</v>
      </c>
      <c r="F21" s="130">
        <f>E21</f>
        <v>45</v>
      </c>
      <c r="G21" s="131">
        <v>48</v>
      </c>
      <c r="H21" s="131">
        <v>48</v>
      </c>
      <c r="I21" s="131">
        <v>48</v>
      </c>
      <c r="J21" s="131">
        <v>40</v>
      </c>
      <c r="K21" s="131">
        <v>46</v>
      </c>
      <c r="L21" s="130">
        <f>VLOOKUP($A21,'[1]2025 Sign Ups'!$B$2:$K$104,3,FALSE)</f>
        <v>9.6000000000000014</v>
      </c>
      <c r="M21" s="132">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N21" s="132">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O21" s="132">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P21" s="132">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Q21" s="132">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R21" s="133">
        <f>COUNT(G21:K21)</f>
        <v>5</v>
      </c>
      <c r="S21" s="134">
        <v>2</v>
      </c>
    </row>
    <row r="22" spans="1:59" s="139" customFormat="1" ht="15.75" x14ac:dyDescent="0.25">
      <c r="A22" s="31" t="s">
        <v>44</v>
      </c>
      <c r="B22" s="129" t="str">
        <f>INDEX('[1]2025 Sign Ups'!$C$2:$C$103,MATCH(A22,'[1]2025 Sign Ups'!$B$2:$B$103,0))</f>
        <v>Y</v>
      </c>
      <c r="C22" s="129">
        <v>4</v>
      </c>
      <c r="D22" s="129" t="str">
        <f>VLOOKUP($A22,'[1]2025 Sign Ups'!$B$2:$G$127,5,FALSE)</f>
        <v>R</v>
      </c>
      <c r="E22" s="130">
        <f>L22+35.4</f>
        <v>39.666666666666664</v>
      </c>
      <c r="F22" s="130">
        <f>E22</f>
        <v>39.666666666666664</v>
      </c>
      <c r="G22" s="131">
        <v>40</v>
      </c>
      <c r="H22" s="131">
        <v>45</v>
      </c>
      <c r="I22" s="131">
        <v>44</v>
      </c>
      <c r="J22" s="131">
        <v>41</v>
      </c>
      <c r="K22" s="131">
        <v>43</v>
      </c>
      <c r="L22" s="130">
        <f>VLOOKUP($A22,'[1]2025 Sign Ups'!$B$2:$K$104,3,FALSE)</f>
        <v>4.2666666666666657</v>
      </c>
      <c r="M22" s="132">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N22" s="132">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O22" s="132">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P22" s="132">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Q22" s="132">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R22" s="133">
        <f>COUNT(G22:K22)</f>
        <v>5</v>
      </c>
      <c r="S22" s="134">
        <v>2</v>
      </c>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row>
    <row r="23" spans="1:59" ht="15.75" x14ac:dyDescent="0.25">
      <c r="A23" s="31" t="s">
        <v>78</v>
      </c>
      <c r="B23" s="129" t="str">
        <f>INDEX('[1]2025 Sign Ups'!$C$2:$C$103,MATCH(A23,'[1]2025 Sign Ups'!$B$2:$B$103,0))</f>
        <v>Y</v>
      </c>
      <c r="C23" s="129">
        <v>2</v>
      </c>
      <c r="D23" s="129" t="str">
        <f>VLOOKUP($A23,'[1]2025 Sign Ups'!$B$2:$G$127,5,FALSE)</f>
        <v>R</v>
      </c>
      <c r="E23" s="130">
        <f>L23+35.4</f>
        <v>40.5</v>
      </c>
      <c r="F23" s="130">
        <f>E23</f>
        <v>40.5</v>
      </c>
      <c r="G23" s="131">
        <v>39</v>
      </c>
      <c r="H23" s="131">
        <v>41</v>
      </c>
      <c r="I23" s="131">
        <v>46</v>
      </c>
      <c r="J23" s="131">
        <v>43</v>
      </c>
      <c r="K23" s="131">
        <v>50</v>
      </c>
      <c r="L23" s="130">
        <f>VLOOKUP($A23,'[1]2025 Sign Ups'!$B$2:$K$104,3,FALSE)</f>
        <v>5.1000000000000014</v>
      </c>
      <c r="M23" s="132">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N23" s="132">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O23" s="132">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P23" s="132">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Q23" s="132">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R23" s="133">
        <f>COUNT(G23:K23)</f>
        <v>5</v>
      </c>
      <c r="S23" s="134">
        <v>2</v>
      </c>
    </row>
    <row r="24" spans="1:59" ht="15.75" x14ac:dyDescent="0.25">
      <c r="A24" s="38" t="s">
        <v>81</v>
      </c>
      <c r="B24" s="129" t="str">
        <f>INDEX('[1]2025 Sign Ups'!$C$2:$C$103,MATCH(A24,'[1]2025 Sign Ups'!$B$2:$B$103,0))</f>
        <v>Y</v>
      </c>
      <c r="C24" s="129">
        <v>2</v>
      </c>
      <c r="D24" s="129" t="str">
        <f>VLOOKUP($A24,'[1]2025 Sign Ups'!$B$2:$G$127,5,FALSE)</f>
        <v>SN</v>
      </c>
      <c r="E24" s="130">
        <f>AVERAGE(G24:I24)</f>
        <v>42</v>
      </c>
      <c r="F24" s="130">
        <f>E24</f>
        <v>42</v>
      </c>
      <c r="G24" s="131">
        <v>42</v>
      </c>
      <c r="H24" s="131" t="s">
        <v>235</v>
      </c>
      <c r="I24" s="131">
        <v>42</v>
      </c>
      <c r="J24" s="131">
        <v>45</v>
      </c>
      <c r="K24" s="131">
        <v>43</v>
      </c>
      <c r="L24" s="130">
        <f>(G24-$F$1)*0.6</f>
        <v>3.9600000000000009</v>
      </c>
      <c r="M24" s="130">
        <f>L24</f>
        <v>3.9600000000000009</v>
      </c>
      <c r="N24" s="130">
        <f>(I24-$F$1)*0.6</f>
        <v>3.9600000000000009</v>
      </c>
      <c r="O24" s="132">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P24" s="132">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Q24" s="132">
        <f>_xlfn.IFS($R24&gt;6,AVERAGE(SMALL(($G24:$K24),{1,2,3,4,5}))-$F$1,$R24&gt;5,AVERAGE(SMALL(($G24:$K24),{1,2,3,4}))-$F$1,$R24&gt;3,AVERAGE(SMALL(($F24:$K24),{1,2,3,4}))-$F$1,$R24&gt;1,AVERAGE(SMALL(($E24:$K24),{1,2,3,4}))-$F$1,$R24=1,AVERAGE(SMALL(($E24:$K24),{1,2,3}))-$F$1,$R24=0,AVERAGE(SMALL(($E24:$K24),{1,2}))-$F$1)</f>
        <v>6.8500000000000014</v>
      </c>
      <c r="R24" s="133">
        <f>COUNT(G24:K24)</f>
        <v>4</v>
      </c>
      <c r="S24" s="134">
        <v>1</v>
      </c>
    </row>
    <row r="25" spans="1:59" ht="15.75" x14ac:dyDescent="0.25">
      <c r="A25" s="31" t="s">
        <v>35</v>
      </c>
      <c r="B25" s="129" t="str">
        <f>INDEX('[1]2025 Sign Ups'!$C$2:$C$103,MATCH(A25,'[1]2025 Sign Ups'!$B$2:$B$103,0))</f>
        <v>Y</v>
      </c>
      <c r="C25" s="129">
        <v>4</v>
      </c>
      <c r="D25" s="129" t="str">
        <f>VLOOKUP($A25,'[1]2025 Sign Ups'!$B$2:$G$127,5,FALSE)</f>
        <v>S</v>
      </c>
      <c r="E25" s="130">
        <f>L25+35.4</f>
        <v>45.5</v>
      </c>
      <c r="F25" s="130">
        <f>E25</f>
        <v>45.5</v>
      </c>
      <c r="G25" s="131" t="s">
        <v>235</v>
      </c>
      <c r="H25" s="131">
        <v>45</v>
      </c>
      <c r="I25" s="131">
        <v>50</v>
      </c>
      <c r="J25" s="131">
        <v>48</v>
      </c>
      <c r="K25" s="131">
        <v>46</v>
      </c>
      <c r="L25" s="130">
        <f>VLOOKUP($A25,'[1]2025 Sign Ups'!$B$2:$K$104,3,FALSE)</f>
        <v>10.100000000000001</v>
      </c>
      <c r="M25" s="132">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N25" s="132">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O25" s="132">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P25" s="132">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Q25" s="132">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R25" s="133">
        <f>COUNT(G25:K25)</f>
        <v>4</v>
      </c>
      <c r="S25" s="134">
        <v>2</v>
      </c>
    </row>
    <row r="26" spans="1:59" ht="15.75" x14ac:dyDescent="0.25">
      <c r="A26" s="38" t="s">
        <v>73</v>
      </c>
      <c r="B26" s="137" t="s">
        <v>208</v>
      </c>
      <c r="C26" s="129">
        <v>3</v>
      </c>
      <c r="D26" s="129" t="str">
        <f>VLOOKUP($A26,'[1]2025 Sign Ups'!$B$2:$G$127,5,FALSE)</f>
        <v>R</v>
      </c>
      <c r="E26" s="130">
        <f>AVERAGE(G26:I26)</f>
        <v>55</v>
      </c>
      <c r="F26" s="130">
        <f>E26</f>
        <v>55</v>
      </c>
      <c r="G26" s="131">
        <v>53</v>
      </c>
      <c r="H26" s="131" t="s">
        <v>235</v>
      </c>
      <c r="I26" s="131">
        <v>57</v>
      </c>
      <c r="J26" s="131">
        <v>46</v>
      </c>
      <c r="K26" s="131">
        <v>51</v>
      </c>
      <c r="L26" s="130">
        <f>(G26-$F$1)*0.8</f>
        <v>14.080000000000002</v>
      </c>
      <c r="M26" s="130" t="s">
        <v>181</v>
      </c>
      <c r="N26" s="130">
        <f>(I26-$F$1)*0.8</f>
        <v>17.28</v>
      </c>
      <c r="O26" s="132">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P26" s="132">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Q26" s="132">
        <f>_xlfn.IFS($R26&gt;6,AVERAGE(SMALL(($G26:$K26),{1,2,3,4,5}))-$F$1,$R26&gt;5,AVERAGE(SMALL(($G26:$K26),{1,2,3,4}))-$F$1,$R26&gt;3,AVERAGE(SMALL(($F26:$K26),{1,2,3,4}))-$F$1,$R26&gt;1,AVERAGE(SMALL(($E26:$K26),{1,2,3,4}))-$F$1,$R26=1,AVERAGE(SMALL(($E26:$K26),{1,2,3}))-$F$1,$R26=0,AVERAGE(SMALL(($E26:$K26),{1,2}))-$F$1)</f>
        <v>15.850000000000001</v>
      </c>
      <c r="R26" s="133">
        <f>COUNT(G26:K26)</f>
        <v>4</v>
      </c>
      <c r="S26" s="134">
        <v>0</v>
      </c>
    </row>
    <row r="27" spans="1:59" ht="15.75" x14ac:dyDescent="0.25">
      <c r="A27" s="31" t="s">
        <v>86</v>
      </c>
      <c r="B27" s="129" t="str">
        <f>INDEX('[1]2025 Sign Ups'!$C$2:$C$103,MATCH(A27,'[1]2025 Sign Ups'!$B$2:$B$103,0))</f>
        <v>Y</v>
      </c>
      <c r="C27" s="129">
        <v>7</v>
      </c>
      <c r="D27" s="129" t="str">
        <f>VLOOKUP($A27,'[1]2025 Sign Ups'!$B$2:$G$127,5,FALSE)</f>
        <v>R</v>
      </c>
      <c r="E27" s="130">
        <f>L27+35.4</f>
        <v>51.333333333333336</v>
      </c>
      <c r="F27" s="130">
        <f>E27</f>
        <v>51.333333333333336</v>
      </c>
      <c r="G27" s="131">
        <v>59</v>
      </c>
      <c r="H27" s="131">
        <v>57</v>
      </c>
      <c r="I27" s="131">
        <v>54</v>
      </c>
      <c r="J27" s="131">
        <v>57</v>
      </c>
      <c r="K27" s="131">
        <v>54</v>
      </c>
      <c r="L27" s="130">
        <f>VLOOKUP($A27,'[1]2025 Sign Ups'!$B$2:$K$104,3,FALSE)</f>
        <v>15.933333333333337</v>
      </c>
      <c r="M27" s="132">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N27" s="132">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O27" s="132">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P27" s="132">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Q27" s="132">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R27" s="133">
        <f>COUNT(G27:K27)</f>
        <v>5</v>
      </c>
      <c r="S27" s="134">
        <v>2</v>
      </c>
    </row>
    <row r="28" spans="1:59" ht="15.75" x14ac:dyDescent="0.25">
      <c r="A28" s="31" t="s">
        <v>89</v>
      </c>
      <c r="B28" s="129" t="str">
        <f>INDEX('[1]2025 Sign Ups'!$C$2:$C$103,MATCH(A28,'[1]2025 Sign Ups'!$B$2:$B$103,0))</f>
        <v>Y</v>
      </c>
      <c r="C28" s="129">
        <v>7</v>
      </c>
      <c r="D28" s="129" t="str">
        <f>VLOOKUP($A28,'[1]2025 Sign Ups'!$B$2:$G$127,5,FALSE)</f>
        <v>R</v>
      </c>
      <c r="E28" s="130">
        <f>L28+35.4</f>
        <v>38</v>
      </c>
      <c r="F28" s="130">
        <f>E28</f>
        <v>38</v>
      </c>
      <c r="G28" s="131" t="s">
        <v>235</v>
      </c>
      <c r="H28" s="131">
        <v>38</v>
      </c>
      <c r="I28" s="131">
        <v>39</v>
      </c>
      <c r="J28" s="131">
        <v>41</v>
      </c>
      <c r="K28" s="131">
        <v>37</v>
      </c>
      <c r="L28" s="130">
        <f>VLOOKUP($A28,'[1]2025 Sign Ups'!$B$2:$K$104,3,FALSE)</f>
        <v>2.6000000000000014</v>
      </c>
      <c r="M28" s="132">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N28" s="132">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O28" s="132">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P28" s="132">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Q28" s="132">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R28" s="133">
        <f>COUNT(G28:K28)</f>
        <v>4</v>
      </c>
      <c r="S28" s="134">
        <v>2</v>
      </c>
    </row>
    <row r="29" spans="1:59" ht="15.75" x14ac:dyDescent="0.25">
      <c r="A29" s="31" t="s">
        <v>31</v>
      </c>
      <c r="B29" s="129" t="str">
        <f>INDEX('[1]2025 Sign Ups'!$C$2:$C$103,MATCH(A29,'[1]2025 Sign Ups'!$B$2:$B$103,0))</f>
        <v>Y</v>
      </c>
      <c r="C29" s="129">
        <v>1</v>
      </c>
      <c r="D29" s="129" t="str">
        <f>VLOOKUP($A29,'[1]2025 Sign Ups'!$B$2:$G$127,5,FALSE)</f>
        <v>R</v>
      </c>
      <c r="E29" s="130">
        <f>L29+35.4</f>
        <v>42.666666666666664</v>
      </c>
      <c r="F29" s="130">
        <f>E29</f>
        <v>42.666666666666664</v>
      </c>
      <c r="G29" s="131">
        <v>47</v>
      </c>
      <c r="H29" s="131">
        <v>44</v>
      </c>
      <c r="I29" s="131">
        <v>45</v>
      </c>
      <c r="J29" s="131">
        <v>45</v>
      </c>
      <c r="K29" s="131">
        <v>41</v>
      </c>
      <c r="L29" s="130">
        <f>VLOOKUP($A29,'[1]2025 Sign Ups'!$B$2:$K$104,3,FALSE)</f>
        <v>7.2666666666666657</v>
      </c>
      <c r="M29" s="132">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N29" s="132">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O29" s="132">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P29" s="132">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Q29" s="132">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R29" s="133">
        <f>COUNT(G29:K29)</f>
        <v>5</v>
      </c>
      <c r="S29" s="134">
        <v>2</v>
      </c>
    </row>
    <row r="30" spans="1:59" ht="15.75" x14ac:dyDescent="0.25">
      <c r="A30" s="31" t="s">
        <v>56</v>
      </c>
      <c r="B30" s="129" t="str">
        <f>INDEX('[1]2025 Sign Ups'!$C$2:$C$103,MATCH(A30,'[1]2025 Sign Ups'!$B$2:$B$103,0))</f>
        <v>Y</v>
      </c>
      <c r="C30" s="129">
        <v>4</v>
      </c>
      <c r="D30" s="129" t="str">
        <f>VLOOKUP($A30,'[1]2025 Sign Ups'!$B$2:$G$127,5,FALSE)</f>
        <v>R</v>
      </c>
      <c r="E30" s="130">
        <f>L30+35.4</f>
        <v>49.3</v>
      </c>
      <c r="F30" s="130">
        <f>E30</f>
        <v>49.3</v>
      </c>
      <c r="G30" s="131" t="s">
        <v>235</v>
      </c>
      <c r="H30" s="131" t="s">
        <v>235</v>
      </c>
      <c r="I30" s="131">
        <v>52</v>
      </c>
      <c r="J30" s="131" t="s">
        <v>235</v>
      </c>
      <c r="K30" s="131" t="s">
        <v>235</v>
      </c>
      <c r="L30" s="130">
        <f>VLOOKUP($A30,'[1]2025 Sign Ups'!$B$2:$K$104,3,FALSE)</f>
        <v>13.899999999999999</v>
      </c>
      <c r="M30" s="132">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N30" s="132">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O30" s="132">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P30" s="132">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Q30" s="132">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R30" s="133">
        <f>COUNT(G30:K30)</f>
        <v>1</v>
      </c>
      <c r="S30" s="134">
        <v>2</v>
      </c>
    </row>
    <row r="31" spans="1:59" ht="15.75" x14ac:dyDescent="0.25">
      <c r="A31" s="31" t="s">
        <v>77</v>
      </c>
      <c r="B31" s="129" t="str">
        <f>INDEX('[1]2025 Sign Ups'!$C$2:$C$103,MATCH(A31,'[1]2025 Sign Ups'!$B$2:$B$103,0))</f>
        <v>Y</v>
      </c>
      <c r="C31" s="129">
        <v>3</v>
      </c>
      <c r="D31" s="129" t="str">
        <f>VLOOKUP($A31,'[1]2025 Sign Ups'!$B$2:$G$127,5,FALSE)</f>
        <v>S</v>
      </c>
      <c r="E31" s="130">
        <f>L31+35.4</f>
        <v>36.166666666666664</v>
      </c>
      <c r="F31" s="130">
        <f>E31</f>
        <v>36.166666666666664</v>
      </c>
      <c r="G31" s="131" t="s">
        <v>235</v>
      </c>
      <c r="H31" s="131">
        <v>42</v>
      </c>
      <c r="I31" s="131">
        <v>41</v>
      </c>
      <c r="J31" s="131">
        <v>35</v>
      </c>
      <c r="K31" s="131">
        <v>38</v>
      </c>
      <c r="L31" s="130">
        <f>VLOOKUP($A31,'[1]2025 Sign Ups'!$B$2:$K$104,3,FALSE)</f>
        <v>0.76666666666666572</v>
      </c>
      <c r="M31" s="132">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N31" s="132">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O31" s="132">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P31" s="132">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Q31" s="132">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R31" s="133">
        <f>COUNT(G31:K31)</f>
        <v>4</v>
      </c>
      <c r="S31" s="134">
        <v>2</v>
      </c>
    </row>
    <row r="32" spans="1:59" ht="15.75" x14ac:dyDescent="0.25">
      <c r="A32" s="31" t="s">
        <v>83</v>
      </c>
      <c r="B32" s="129" t="str">
        <f>INDEX('[1]2025 Sign Ups'!$C$2:$C$103,MATCH(A32,'[1]2025 Sign Ups'!$B$2:$B$103,0))</f>
        <v>Y</v>
      </c>
      <c r="C32" s="129">
        <v>3</v>
      </c>
      <c r="D32" s="129" t="str">
        <f>VLOOKUP($A32,'[1]2025 Sign Ups'!$B$2:$G$127,5,FALSE)</f>
        <v>S</v>
      </c>
      <c r="E32" s="130">
        <f>L32+35.4</f>
        <v>44.666666666666664</v>
      </c>
      <c r="F32" s="130">
        <f>E32</f>
        <v>44.666666666666664</v>
      </c>
      <c r="G32" s="131">
        <v>45</v>
      </c>
      <c r="H32" s="131">
        <v>50</v>
      </c>
      <c r="I32" s="131">
        <v>49</v>
      </c>
      <c r="J32" s="131">
        <v>44</v>
      </c>
      <c r="K32" s="131">
        <v>47</v>
      </c>
      <c r="L32" s="130">
        <f>VLOOKUP($A32,'[1]2025 Sign Ups'!$B$2:$K$104,3,FALSE)</f>
        <v>9.2666666666666657</v>
      </c>
      <c r="M32" s="132">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N32" s="132">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O32" s="132">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P32" s="132">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Q32" s="132">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R32" s="133">
        <f>COUNT(G32:K32)</f>
        <v>5</v>
      </c>
      <c r="S32" s="134">
        <v>2</v>
      </c>
    </row>
    <row r="33" spans="1:19" ht="15.75" x14ac:dyDescent="0.25">
      <c r="A33" s="38" t="s">
        <v>72</v>
      </c>
      <c r="B33" s="137" t="s">
        <v>208</v>
      </c>
      <c r="C33" s="129">
        <v>5</v>
      </c>
      <c r="D33" s="129" t="str">
        <f>VLOOKUP($A33,'[1]2025 Sign Ups'!$B$2:$G$127,5,FALSE)</f>
        <v>R</v>
      </c>
      <c r="E33" s="130">
        <f>AVERAGE(G33:I33)</f>
        <v>46</v>
      </c>
      <c r="F33" s="130">
        <f>E33</f>
        <v>46</v>
      </c>
      <c r="G33" s="131">
        <v>43</v>
      </c>
      <c r="H33" s="131" t="s">
        <v>235</v>
      </c>
      <c r="I33" s="131">
        <v>49</v>
      </c>
      <c r="J33" s="131">
        <v>40</v>
      </c>
      <c r="K33" s="131">
        <v>43</v>
      </c>
      <c r="L33" s="130">
        <f>(G33-$F$1)*0.6</f>
        <v>4.5600000000000005</v>
      </c>
      <c r="M33" s="130" t="s">
        <v>181</v>
      </c>
      <c r="N33" s="130">
        <f>(I33-$F$1)*0.7</f>
        <v>9.52</v>
      </c>
      <c r="O33" s="132">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P33" s="132">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Q33" s="132">
        <f>_xlfn.IFS($R33&gt;6,AVERAGE(SMALL(($G33:$K33),{1,2,3,4,5}))-$F$1,$R33&gt;5,AVERAGE(SMALL(($G33:$K33),{1,2,3,4}))-$F$1,$R33&gt;3,AVERAGE(SMALL(($F33:$K33),{1,2,3,4}))-$F$1,$R33&gt;1,AVERAGE(SMALL(($E33:$K33),{1,2,3,4}))-$F$1,$R33=1,AVERAGE(SMALL(($E33:$K33),{1,2,3}))-$F$1,$R33=0,AVERAGE(SMALL(($E33:$K33),{1,2}))-$F$1)</f>
        <v>7.6000000000000014</v>
      </c>
      <c r="R33" s="133">
        <f>COUNT(G33:K33)</f>
        <v>4</v>
      </c>
      <c r="S33" s="134">
        <v>0</v>
      </c>
    </row>
    <row r="34" spans="1:19" ht="15.75" x14ac:dyDescent="0.25">
      <c r="A34" s="38" t="s">
        <v>93</v>
      </c>
      <c r="B34" s="129" t="str">
        <f>INDEX('[1]2025 Sign Ups'!$C$2:$C$103,MATCH(A34,'[1]2025 Sign Ups'!$B$2:$B$103,0))</f>
        <v>Y</v>
      </c>
      <c r="C34" s="129">
        <v>8</v>
      </c>
      <c r="D34" s="129" t="str">
        <f>VLOOKUP($A34,'[1]2025 Sign Ups'!$B$2:$G$127,5,FALSE)</f>
        <v>R</v>
      </c>
      <c r="E34" s="130">
        <f>L34+35.4</f>
        <v>41.8</v>
      </c>
      <c r="F34" s="130">
        <f>E34</f>
        <v>41.8</v>
      </c>
      <c r="G34" s="131" t="s">
        <v>235</v>
      </c>
      <c r="H34" s="131">
        <v>43</v>
      </c>
      <c r="I34" s="131">
        <v>41</v>
      </c>
      <c r="J34" s="131">
        <v>42</v>
      </c>
      <c r="K34" s="131">
        <v>42</v>
      </c>
      <c r="L34" s="130">
        <f>VLOOKUP($A34,'[1]2025 Sign Ups'!$B$2:$K$104,3,FALSE)</f>
        <v>6.3999999999999986</v>
      </c>
      <c r="M34" s="132">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N34" s="132">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O34" s="132">
        <f>_xlfn.IFS(COUNTIF($G34:I34, "&gt;1")&gt;6,AVERAGE(SMALL(($G34:I34),{1,2,3,4,5}))-$F$1,COUNTIF($G34:I34, "&gt;1")&gt;5,AVERAGE(SMALL(($G34:I34),{1,2,3,4}))-$F$1,COUNTIF($G34:I34, "&gt;1")&gt;3,AVERAGE(SMALL(($F34:I34),{1,2,3,4}))-$F$1,COUNTIF($G34:I34, "&gt;1")&gt;1,AVERAGE(SMALL(($E34:I34),{1,2,3,4}))-$F$1,COUNTIF($G34:I34, "&gt;0")=1,AVERAGE(SMALL(($E34:I34),{1,2,3}))-$F$1,COUNTIF($G34:I34, "=0")=0,AVERAGE(SMALL(($E34:I34),{1,2}))-$F$1)</f>
        <v>6.5</v>
      </c>
      <c r="P34" s="132">
        <f>_xlfn.IFS(COUNTIF($G34:J34, "&gt;1")&gt;6,AVERAGE(SMALL(($G34:J34),{1,2,3,4,5}))-$F$1,COUNTIF($G34:J34, "&gt;1")&gt;5,AVERAGE(SMALL(($G34:J34),{1,2,3,4}))-$F$1,COUNTIF($G34:J34, "&gt;1")&gt;3,AVERAGE(SMALL(($F34:J34),{1,2,3,4}))-$F$1,COUNTIF($G34:J34, "&gt;1")&gt;1,AVERAGE(SMALL(($E34:J34),{1,2,3,4}))-$F$1,COUNTIF($G34:J34, "&gt;0")=1,AVERAGE(SMALL(($E34:J34),{1,2,3}))-$F$1,COUNTIF($G34:J34, "=0")=0,AVERAGE(SMALL(($E34:J34),{1,2}))-$F$1)</f>
        <v>6.25</v>
      </c>
      <c r="Q34" s="132">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R34" s="133">
        <f>COUNT(G34:K34)</f>
        <v>4</v>
      </c>
      <c r="S34" s="134">
        <v>2</v>
      </c>
    </row>
    <row r="35" spans="1:19" s="143" customFormat="1" ht="15.75" x14ac:dyDescent="0.25">
      <c r="A35" s="31" t="s">
        <v>96</v>
      </c>
      <c r="B35" s="129" t="str">
        <f>INDEX('[1]2025 Sign Ups'!$C$2:$C$103,MATCH(A35,'[1]2025 Sign Ups'!$B$2:$B$103,0))</f>
        <v>Y</v>
      </c>
      <c r="C35" s="129">
        <v>7</v>
      </c>
      <c r="D35" s="129" t="str">
        <f>VLOOKUP($A35,'[1]2025 Sign Ups'!$B$2:$G$127,5,FALSE)</f>
        <v>R</v>
      </c>
      <c r="E35" s="130">
        <f>L35+35.4</f>
        <v>41.833333333333336</v>
      </c>
      <c r="F35" s="130">
        <f>E35</f>
        <v>41.833333333333336</v>
      </c>
      <c r="G35" s="131">
        <v>41</v>
      </c>
      <c r="H35" s="131">
        <v>44</v>
      </c>
      <c r="I35" s="131">
        <v>42</v>
      </c>
      <c r="J35" s="131">
        <v>38</v>
      </c>
      <c r="K35" s="131">
        <v>40</v>
      </c>
      <c r="L35" s="130">
        <f>VLOOKUP($A35,'[1]2025 Sign Ups'!$B$2:$K$104,3,FALSE)</f>
        <v>6.4333333333333371</v>
      </c>
      <c r="M35" s="132">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N35" s="132">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O35" s="132">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P35" s="132">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Q35" s="132">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R35" s="133">
        <f>COUNT(G35:K35)</f>
        <v>5</v>
      </c>
      <c r="S35" s="134">
        <v>2</v>
      </c>
    </row>
    <row r="36" spans="1:19" ht="15.75" x14ac:dyDescent="0.25">
      <c r="A36" s="31" t="s">
        <v>98</v>
      </c>
      <c r="B36" s="129" t="str">
        <f>INDEX('[1]2025 Sign Ups'!$C$2:$C$103,MATCH(A36,'[1]2025 Sign Ups'!$B$2:$B$103,0))</f>
        <v>Y</v>
      </c>
      <c r="C36" s="129">
        <v>7</v>
      </c>
      <c r="D36" s="129" t="str">
        <f>VLOOKUP($A36,'[1]2025 Sign Ups'!$B$2:$G$127,5,FALSE)</f>
        <v>R</v>
      </c>
      <c r="E36" s="130">
        <f>L36+35.4</f>
        <v>41.2</v>
      </c>
      <c r="F36" s="130">
        <f>E36</f>
        <v>41.2</v>
      </c>
      <c r="G36" s="131">
        <v>55</v>
      </c>
      <c r="H36" s="131">
        <v>43</v>
      </c>
      <c r="I36" s="131">
        <v>42</v>
      </c>
      <c r="J36" s="131">
        <v>37</v>
      </c>
      <c r="K36" s="131" t="s">
        <v>235</v>
      </c>
      <c r="L36" s="130">
        <f>VLOOKUP($A36,'[1]2025 Sign Ups'!$B$2:$K$104,3,FALSE)</f>
        <v>5.8000000000000043</v>
      </c>
      <c r="M36" s="132">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N36" s="132">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O36" s="132">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P36" s="132">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Q36" s="132">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R36" s="133">
        <f>COUNT(G36:K36)</f>
        <v>4</v>
      </c>
      <c r="S36" s="134">
        <v>2</v>
      </c>
    </row>
    <row r="37" spans="1:19" ht="15.75" x14ac:dyDescent="0.25">
      <c r="A37" s="31" t="s">
        <v>32</v>
      </c>
      <c r="B37" s="129" t="str">
        <f>INDEX('[1]2025 Sign Ups'!$C$2:$C$103,MATCH(A37,'[1]2025 Sign Ups'!$B$2:$B$103,0))</f>
        <v>Y</v>
      </c>
      <c r="C37" s="129">
        <v>4</v>
      </c>
      <c r="D37" s="129" t="str">
        <f>VLOOKUP($A37,'[1]2025 Sign Ups'!$B$2:$G$127,5,FALSE)</f>
        <v>R</v>
      </c>
      <c r="E37" s="130">
        <f>L37+35.4</f>
        <v>42</v>
      </c>
      <c r="F37" s="130">
        <f>E37</f>
        <v>42</v>
      </c>
      <c r="G37" s="131">
        <v>52</v>
      </c>
      <c r="H37" s="131">
        <v>49</v>
      </c>
      <c r="I37" s="131">
        <v>44</v>
      </c>
      <c r="J37" s="131">
        <v>47</v>
      </c>
      <c r="K37" s="131">
        <v>44</v>
      </c>
      <c r="L37" s="130">
        <f>VLOOKUP($A37,'[1]2025 Sign Ups'!$B$2:$K$104,3,FALSE)</f>
        <v>6.6000000000000014</v>
      </c>
      <c r="M37" s="132">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N37" s="132">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O37" s="132">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P37" s="132">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Q37" s="132">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R37" s="133">
        <f>COUNT(G37:K37)</f>
        <v>5</v>
      </c>
      <c r="S37" s="134">
        <v>2</v>
      </c>
    </row>
    <row r="38" spans="1:19" ht="15.75" x14ac:dyDescent="0.25">
      <c r="A38" s="31" t="s">
        <v>75</v>
      </c>
      <c r="B38" s="129" t="str">
        <f>INDEX('[1]2025 Sign Ups'!$C$2:$C$103,MATCH(A38,'[1]2025 Sign Ups'!$B$2:$B$103,0))</f>
        <v>Y</v>
      </c>
      <c r="C38" s="129">
        <v>3</v>
      </c>
      <c r="D38" s="129" t="str">
        <f>VLOOKUP($A38,'[1]2025 Sign Ups'!$B$2:$G$127,5,FALSE)</f>
        <v>R</v>
      </c>
      <c r="E38" s="130">
        <f>L38+35.4</f>
        <v>42.166666666666664</v>
      </c>
      <c r="F38" s="130">
        <f>E38</f>
        <v>42.166666666666664</v>
      </c>
      <c r="G38" s="131">
        <v>45</v>
      </c>
      <c r="H38" s="131">
        <v>48</v>
      </c>
      <c r="I38" s="131">
        <v>40</v>
      </c>
      <c r="J38" s="131">
        <v>42</v>
      </c>
      <c r="K38" s="131">
        <v>42</v>
      </c>
      <c r="L38" s="130">
        <f>VLOOKUP($A38,'[1]2025 Sign Ups'!$B$2:$K$104,3,FALSE)</f>
        <v>6.7666666666666657</v>
      </c>
      <c r="M38" s="132">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N38" s="132">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O38" s="132">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P38" s="132">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Q38" s="132">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R38" s="133">
        <f>COUNT(G38:K38)</f>
        <v>5</v>
      </c>
      <c r="S38" s="134">
        <v>2</v>
      </c>
    </row>
    <row r="39" spans="1:19" ht="15.75" x14ac:dyDescent="0.25">
      <c r="A39" s="31" t="s">
        <v>101</v>
      </c>
      <c r="B39" s="129" t="str">
        <f>INDEX('[1]2025 Sign Ups'!$C$2:$C$103,MATCH(A39,'[1]2025 Sign Ups'!$B$2:$B$103,0))</f>
        <v>Y</v>
      </c>
      <c r="C39" s="129">
        <v>10</v>
      </c>
      <c r="D39" s="129" t="str">
        <f>VLOOKUP($A39,'[1]2025 Sign Ups'!$B$2:$G$127,5,FALSE)</f>
        <v>R</v>
      </c>
      <c r="E39" s="130">
        <f>L39+35.4</f>
        <v>46.2</v>
      </c>
      <c r="F39" s="130">
        <f>E39</f>
        <v>46.2</v>
      </c>
      <c r="G39" s="131">
        <v>50</v>
      </c>
      <c r="H39" s="131">
        <v>48</v>
      </c>
      <c r="I39" s="131" t="s">
        <v>235</v>
      </c>
      <c r="J39" s="131">
        <v>47</v>
      </c>
      <c r="K39" s="131">
        <v>52</v>
      </c>
      <c r="L39" s="130">
        <f>VLOOKUP($A39,'[1]2025 Sign Ups'!$B$2:$K$104,3,FALSE)</f>
        <v>10.800000000000004</v>
      </c>
      <c r="M39" s="132">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N39" s="132">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O39" s="132">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P39" s="132">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Q39" s="132">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R39" s="133">
        <f>COUNT(G39:K39)</f>
        <v>4</v>
      </c>
      <c r="S39" s="134">
        <v>2</v>
      </c>
    </row>
    <row r="40" spans="1:19" ht="15.75" x14ac:dyDescent="0.25">
      <c r="A40" s="38" t="s">
        <v>55</v>
      </c>
      <c r="B40" s="129" t="str">
        <f>INDEX('[1]2025 Sign Ups'!$C$2:$C$103,MATCH(A40,'[1]2025 Sign Ups'!$B$2:$B$103,0))</f>
        <v>Y</v>
      </c>
      <c r="C40" s="129">
        <v>1</v>
      </c>
      <c r="D40" s="129" t="str">
        <f>VLOOKUP($A40,'[1]2025 Sign Ups'!$B$2:$G$127,5,FALSE)</f>
        <v>R</v>
      </c>
      <c r="E40" s="130">
        <f>L40+35.4</f>
        <v>48.8</v>
      </c>
      <c r="F40" s="130">
        <f>E40</f>
        <v>48.8</v>
      </c>
      <c r="G40" s="131">
        <v>50</v>
      </c>
      <c r="H40" s="131">
        <v>43</v>
      </c>
      <c r="I40" s="131">
        <v>45</v>
      </c>
      <c r="J40" s="131">
        <v>53</v>
      </c>
      <c r="K40" s="131" t="s">
        <v>235</v>
      </c>
      <c r="L40" s="130">
        <f>VLOOKUP($A40,'[1]2025 Sign Ups'!$B$2:$K$104,3,FALSE)</f>
        <v>13.399999999999999</v>
      </c>
      <c r="M40" s="132">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N40" s="132">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O40" s="132">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P40" s="132">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Q40" s="132">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R40" s="133">
        <f>COUNT(G40:K40)</f>
        <v>4</v>
      </c>
      <c r="S40" s="134">
        <v>2</v>
      </c>
    </row>
    <row r="41" spans="1:19" ht="15.75" x14ac:dyDescent="0.25">
      <c r="A41" s="38" t="s">
        <v>105</v>
      </c>
      <c r="B41" s="137" t="s">
        <v>208</v>
      </c>
      <c r="C41" s="129">
        <v>7</v>
      </c>
      <c r="D41" s="129" t="str">
        <f>VLOOKUP($A41,'[1]2025 Sign Ups'!$B$2:$G$127,5,FALSE)</f>
        <v>R</v>
      </c>
      <c r="E41" s="130">
        <f>AVERAGE(G41:I41)</f>
        <v>45.5</v>
      </c>
      <c r="F41" s="130">
        <f>E41</f>
        <v>45.5</v>
      </c>
      <c r="G41" s="131">
        <v>45</v>
      </c>
      <c r="H41" s="131" t="s">
        <v>235</v>
      </c>
      <c r="I41" s="131">
        <v>46</v>
      </c>
      <c r="J41" s="131">
        <v>48</v>
      </c>
      <c r="K41" s="131">
        <v>48</v>
      </c>
      <c r="L41" s="130">
        <f>(G41-$F$1)*0.6</f>
        <v>5.7600000000000007</v>
      </c>
      <c r="M41" s="130" t="s">
        <v>181</v>
      </c>
      <c r="N41" s="130">
        <f>(I41-$F$1)*0.6</f>
        <v>6.36</v>
      </c>
      <c r="O41" s="132">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P41" s="132">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Q41" s="132">
        <f>_xlfn.IFS($R41&gt;6,AVERAGE(SMALL(($G41:$K41),{1,2,3,4,5}))-$F$1,$R41&gt;5,AVERAGE(SMALL(($G41:$K41),{1,2,3,4}))-$F$1,$R41&gt;3,AVERAGE(SMALL(($F41:$K41),{1,2,3,4}))-$F$1,$R41&gt;1,AVERAGE(SMALL(($E41:$K41),{1,2,3,4}))-$F$1,$R41=1,AVERAGE(SMALL(($E41:$K41),{1,2,3}))-$F$1,$R41=0,AVERAGE(SMALL(($E41:$K41),{1,2}))-$F$1)</f>
        <v>10.725000000000001</v>
      </c>
      <c r="R41" s="133">
        <f>COUNT(G41:K41)</f>
        <v>4</v>
      </c>
      <c r="S41" s="134">
        <v>0</v>
      </c>
    </row>
    <row r="42" spans="1:19" ht="15.75" x14ac:dyDescent="0.25">
      <c r="A42" s="31" t="s">
        <v>107</v>
      </c>
      <c r="B42" s="129" t="str">
        <f>INDEX('[1]2025 Sign Ups'!$C$2:$C$103,MATCH(A42,'[1]2025 Sign Ups'!$B$2:$B$103,0))</f>
        <v>Y</v>
      </c>
      <c r="C42" s="129">
        <v>6</v>
      </c>
      <c r="D42" s="129" t="str">
        <f>VLOOKUP($A42,'[1]2025 Sign Ups'!$B$2:$G$127,5,FALSE)</f>
        <v>R</v>
      </c>
      <c r="E42" s="130">
        <f>L42+35.4</f>
        <v>45.6</v>
      </c>
      <c r="F42" s="130">
        <f>E42</f>
        <v>45.6</v>
      </c>
      <c r="G42" s="131" t="s">
        <v>235</v>
      </c>
      <c r="H42" s="131">
        <v>44</v>
      </c>
      <c r="I42" s="131" t="s">
        <v>235</v>
      </c>
      <c r="J42" s="131">
        <v>46</v>
      </c>
      <c r="K42" s="131">
        <v>44</v>
      </c>
      <c r="L42" s="130">
        <f>VLOOKUP($A42,'[1]2025 Sign Ups'!$B$2:$K$104,3,FALSE)</f>
        <v>10.200000000000003</v>
      </c>
      <c r="M42" s="132">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N42" s="132">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O42" s="132">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P42" s="132">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Q42" s="132">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R42" s="133">
        <f>COUNT(G42:K42)</f>
        <v>3</v>
      </c>
      <c r="S42" s="134">
        <v>2</v>
      </c>
    </row>
    <row r="43" spans="1:19" ht="15.75" x14ac:dyDescent="0.25">
      <c r="A43" s="38" t="s">
        <v>80</v>
      </c>
      <c r="B43" s="129" t="str">
        <f>INDEX('[1]2025 Sign Ups'!$C$2:$C$103,MATCH(A43,'[1]2025 Sign Ups'!$B$2:$B$103,0))</f>
        <v>Y</v>
      </c>
      <c r="C43" s="129">
        <v>3</v>
      </c>
      <c r="D43" s="129" t="str">
        <f>VLOOKUP($A43,'[1]2025 Sign Ups'!$B$2:$G$127,5,FALSE)</f>
        <v>R</v>
      </c>
      <c r="E43" s="130">
        <f>L43+35.4</f>
        <v>39.833333333333336</v>
      </c>
      <c r="F43" s="130">
        <f>E43</f>
        <v>39.833333333333336</v>
      </c>
      <c r="G43" s="131">
        <v>41</v>
      </c>
      <c r="H43" s="131" t="s">
        <v>235</v>
      </c>
      <c r="I43" s="131">
        <v>39</v>
      </c>
      <c r="J43" s="131" t="s">
        <v>235</v>
      </c>
      <c r="K43" s="131">
        <v>41</v>
      </c>
      <c r="L43" s="130">
        <f>VLOOKUP($A43,'[1]2025 Sign Ups'!$B$2:$K$104,3,FALSE)</f>
        <v>4.4333333333333371</v>
      </c>
      <c r="M43" s="132">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N43" s="132">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O43" s="132">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P43" s="132">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Q43" s="132">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R43" s="133">
        <f>COUNT(G43:K43)</f>
        <v>3</v>
      </c>
      <c r="S43" s="134">
        <v>2</v>
      </c>
    </row>
    <row r="44" spans="1:19" ht="15.75" x14ac:dyDescent="0.25">
      <c r="A44" s="31" t="s">
        <v>102</v>
      </c>
      <c r="B44" s="129" t="str">
        <f>INDEX('[1]2025 Sign Ups'!$C$2:$C$103,MATCH(A44,'[1]2025 Sign Ups'!$B$2:$B$103,0))</f>
        <v>Y</v>
      </c>
      <c r="C44" s="129">
        <v>10</v>
      </c>
      <c r="D44" s="129" t="str">
        <f>VLOOKUP($A44,'[1]2025 Sign Ups'!$B$2:$G$127,5,FALSE)</f>
        <v>R</v>
      </c>
      <c r="E44" s="130">
        <f>L44+35.4</f>
        <v>43.4</v>
      </c>
      <c r="F44" s="130">
        <f>E44</f>
        <v>43.4</v>
      </c>
      <c r="G44" s="130" t="s">
        <v>235</v>
      </c>
      <c r="H44" s="130" t="s">
        <v>235</v>
      </c>
      <c r="I44" s="130" t="s">
        <v>235</v>
      </c>
      <c r="J44" s="130">
        <v>47</v>
      </c>
      <c r="K44" s="130">
        <v>47</v>
      </c>
      <c r="L44" s="130">
        <f>VLOOKUP($A44,'[1]2025 Sign Ups'!$B$2:$K$104,3,FALSE)</f>
        <v>8</v>
      </c>
      <c r="M44" s="132">
        <f>_xlfn.IFS(COUNTIF($G44:G44, "&gt;1")&gt;6,AVERAGE(SMALL(($G44:G44),{1,2,3,4,5}))-$F$1,COUNTIF($G44:G44, "&gt;1")&gt;5,AVERAGE(SMALL(($G44:G44),{1,2,3,4}))-$F$1,COUNTIF($G44:G44, "&gt;1")&gt;3,AVERAGE(SMALL(($F44:G44),{1,2,3,4}))-$F$1,COUNTIF($G44:G44, "&gt;1")&gt;1,AVERAGE(SMALL(($E44:G44),{1,2,3,4}))-$F$1,COUNTIF($G44:G44, "&gt;0")=1,AVERAGE(SMALL(($E44:G44),{1,2,3}))-$F$1,COUNTIF($G44:G44, "=0")=0,AVERAGE(SMALL(($E44:G44),{1,2}))-$F$1)</f>
        <v>8</v>
      </c>
      <c r="N44" s="132">
        <f>_xlfn.IFS(COUNTIF($G44:H44, "&gt;1")&gt;6,AVERAGE(SMALL(($G44:H44),{1,2,3,4,5}))-$F$1,COUNTIF($G44:H44, "&gt;1")&gt;5,AVERAGE(SMALL(($G44:H44),{1,2,3,4}))-$F$1,COUNTIF($G44:H44, "&gt;1")&gt;3,AVERAGE(SMALL(($F44:H44),{1,2,3,4}))-$F$1,COUNTIF($G44:H44, "&gt;1")&gt;1,AVERAGE(SMALL(($E44:H44),{1,2,3,4}))-$F$1,COUNTIF($G44:H44, "&gt;0")=1,AVERAGE(SMALL(($E44:H44),{1,2,3}))-$F$1,COUNTIF($G44:H44, "=0")=0,AVERAGE(SMALL(($E44:H44),{1,2}))-$F$1)</f>
        <v>8</v>
      </c>
      <c r="O44" s="132">
        <f>_xlfn.IFS(COUNTIF($G44:I44, "&gt;1")&gt;6,AVERAGE(SMALL(($G44:I44),{1,2,3,4,5}))-$F$1,COUNTIF($G44:I44, "&gt;1")&gt;5,AVERAGE(SMALL(($G44:I44),{1,2,3,4}))-$F$1,COUNTIF($G44:I44, "&gt;1")&gt;3,AVERAGE(SMALL(($F44:I44),{1,2,3,4}))-$F$1,COUNTIF($G44:I44, "&gt;1")&gt;1,AVERAGE(SMALL(($E44:I44),{1,2,3,4}))-$F$1,COUNTIF($G44:I44, "&gt;0")=1,AVERAGE(SMALL(($E44:I44),{1,2,3}))-$F$1,COUNTIF($G44:I44, "=0")=0,AVERAGE(SMALL(($E44:I44),{1,2}))-$F$1)</f>
        <v>8</v>
      </c>
      <c r="P44" s="132">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Q44" s="132">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R44" s="133">
        <f>COUNT(G44:K44)</f>
        <v>2</v>
      </c>
      <c r="S44" s="134">
        <v>2</v>
      </c>
    </row>
    <row r="45" spans="1:19" ht="15.75" x14ac:dyDescent="0.25">
      <c r="A45" s="38" t="s">
        <v>111</v>
      </c>
      <c r="B45" s="137" t="s">
        <v>208</v>
      </c>
      <c r="C45" s="129">
        <v>9</v>
      </c>
      <c r="D45" s="129" t="str">
        <f>VLOOKUP($A45,'[1]2025 Sign Ups'!$B$2:$G$127,5,FALSE)</f>
        <v>R</v>
      </c>
      <c r="E45" s="130" t="str">
        <f>L45</f>
        <v>TBD</v>
      </c>
      <c r="F45" s="130" t="str">
        <f>E45</f>
        <v>TBD</v>
      </c>
      <c r="G45" s="130" t="s">
        <v>235</v>
      </c>
      <c r="H45" s="131" t="s">
        <v>235</v>
      </c>
      <c r="I45" s="130" t="s">
        <v>235</v>
      </c>
      <c r="J45" s="130" t="s">
        <v>235</v>
      </c>
      <c r="K45" s="130" t="s">
        <v>235</v>
      </c>
      <c r="L45" s="130" t="s">
        <v>181</v>
      </c>
      <c r="M45" s="130" t="str">
        <f>L45</f>
        <v>TBD</v>
      </c>
      <c r="N45" s="130" t="s">
        <v>181</v>
      </c>
      <c r="O45" s="130" t="s">
        <v>181</v>
      </c>
      <c r="P45" s="130" t="s">
        <v>181</v>
      </c>
      <c r="Q45" s="130" t="s">
        <v>181</v>
      </c>
      <c r="R45" s="133">
        <f>COUNT(G45:K45)</f>
        <v>0</v>
      </c>
      <c r="S45" s="134">
        <v>0</v>
      </c>
    </row>
    <row r="46" spans="1:19" ht="15.75" x14ac:dyDescent="0.25">
      <c r="A46" s="31" t="s">
        <v>41</v>
      </c>
      <c r="B46" s="129" t="str">
        <f>INDEX('[1]2025 Sign Ups'!$C$2:$C$103,MATCH(A46,'[1]2025 Sign Ups'!$B$2:$B$103,0))</f>
        <v>Y</v>
      </c>
      <c r="C46" s="129">
        <v>4</v>
      </c>
      <c r="D46" s="129" t="str">
        <f>VLOOKUP($A46,'[1]2025 Sign Ups'!$B$2:$G$127,5,FALSE)</f>
        <v>R</v>
      </c>
      <c r="E46" s="130">
        <f>L46+35.4</f>
        <v>36.333333333333336</v>
      </c>
      <c r="F46" s="130">
        <f>E46</f>
        <v>36.333333333333336</v>
      </c>
      <c r="G46" s="131">
        <v>41</v>
      </c>
      <c r="H46" s="131">
        <v>35</v>
      </c>
      <c r="I46" s="131">
        <v>41</v>
      </c>
      <c r="J46" s="131">
        <v>36</v>
      </c>
      <c r="K46" s="131">
        <v>38</v>
      </c>
      <c r="L46" s="130">
        <f>VLOOKUP($A46,'[1]2025 Sign Ups'!$B$2:$K$104,3,FALSE)</f>
        <v>0.93333333333333712</v>
      </c>
      <c r="M46" s="132">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N46" s="132">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O46" s="132">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P46" s="132">
        <f>_xlfn.IFS(COUNTIF($G46:J46, "&gt;1")&gt;6,AVERAGE(SMALL(($G46:J46),{1,2,3,4,5}))-$F$1,COUNTIF($G46:J46, "&gt;1")&gt;5,AVERAGE(SMALL(($G46:J46),{1,2,3,4}))-$F$1,COUNTIF($G46:J46, "&gt;1")&gt;3,AVERAGE(SMALL(($F46:J46),{1,2,3,4}))-$F$1,COUNTIF($G46:J46, "&gt;1")&gt;1,AVERAGE(SMALL(($E46:J46),{1,2,3,4}))-$F$1,COUNTIF($G46:J46, "&gt;0")=1,AVERAGE(SMALL(($E46:J46),{1,2,3}))-$F$1,COUNTIF($G46:J46, "=0")=0,AVERAGE(SMALL(($E46:J46),{1,2}))-$F$1)</f>
        <v>1.6833333333333371</v>
      </c>
      <c r="Q46" s="132">
        <f>_xlfn.IFS(COUNTIF($G46:K46, "&gt;1")&gt;6,AVERAGE(SMALL(($G46:K46),{1,2,3,4,5}))-$F$1,COUNTIF($G46:K46, "&gt;1")&gt;5,AVERAGE(SMALL(($G46:K46),{1,2,3,4}))-$F$1,COUNTIF($G46:K46, "&gt;1")&gt;3,AVERAGE(SMALL(($F46:K46),{1,2,3,4}))-$F$1,COUNTIF($G46:K46, "&gt;1")&gt;1,AVERAGE(SMALL(($E46:K46),{1,2,3,4}))-$F$1,COUNTIF($G46:K46, "&gt;0")=1,AVERAGE(SMALL(($E46:K46),{1,2,3}))-$F$1,COUNTIF($G46:K46, "=0")=0,AVERAGE(SMALL(($E46:K46),{1,2}))-$F$1)</f>
        <v>0.93333333333333712</v>
      </c>
      <c r="R46" s="133">
        <f>COUNT(G46:K46)</f>
        <v>5</v>
      </c>
      <c r="S46" s="134">
        <v>2</v>
      </c>
    </row>
    <row r="47" spans="1:19" ht="15.75" x14ac:dyDescent="0.25">
      <c r="A47" s="31" t="s">
        <v>34</v>
      </c>
      <c r="B47" s="129" t="str">
        <f>INDEX('[1]2025 Sign Ups'!$C$2:$C$103,MATCH(A47,'[1]2025 Sign Ups'!$B$2:$B$103,0))</f>
        <v>Y</v>
      </c>
      <c r="C47" s="129">
        <v>1</v>
      </c>
      <c r="D47" s="129" t="str">
        <f>VLOOKUP($A47,'[1]2025 Sign Ups'!$B$2:$G$127,5,FALSE)</f>
        <v>R</v>
      </c>
      <c r="E47" s="130">
        <f>L47+35.4</f>
        <v>40.200000000000003</v>
      </c>
      <c r="F47" s="130">
        <f>E47</f>
        <v>40.200000000000003</v>
      </c>
      <c r="G47" s="131">
        <v>43</v>
      </c>
      <c r="H47" s="131">
        <v>42</v>
      </c>
      <c r="I47" s="131">
        <v>42</v>
      </c>
      <c r="J47" s="131">
        <v>46</v>
      </c>
      <c r="K47" s="131">
        <v>40</v>
      </c>
      <c r="L47" s="130">
        <f>VLOOKUP($A47,'[1]2025 Sign Ups'!$B$2:$K$104,3,FALSE)</f>
        <v>4.8000000000000043</v>
      </c>
      <c r="M47" s="132">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N47" s="132">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O47" s="132">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P47" s="132">
        <f>_xlfn.IFS(COUNTIF($G47:J47, "&gt;1")&gt;6,AVERAGE(SMALL(($G47:J47),{1,2,3,4,5}))-$F$1,COUNTIF($G47:J47, "&gt;1")&gt;5,AVERAGE(SMALL(($G47:J47),{1,2,3,4}))-$F$1,COUNTIF($G47:J47, "&gt;1")&gt;3,AVERAGE(SMALL(($F47:J47),{1,2,3,4}))-$F$1,COUNTIF($G47:J47, "&gt;1")&gt;1,AVERAGE(SMALL(($E47:J47),{1,2,3,4}))-$F$1,COUNTIF($G47:J47, "&gt;0")=1,AVERAGE(SMALL(($E47:J47),{1,2,3}))-$F$1,COUNTIF($G47:J47, "=0")=0,AVERAGE(SMALL(($E47:J47),{1,2}))-$F$1)</f>
        <v>6.3999999999999986</v>
      </c>
      <c r="Q47" s="132">
        <f>_xlfn.IFS(COUNTIF($G47:K47, "&gt;1")&gt;6,AVERAGE(SMALL(($G47:K47),{1,2,3,4,5}))-$F$1,COUNTIF($G47:K47, "&gt;1")&gt;5,AVERAGE(SMALL(($G47:K47),{1,2,3,4}))-$F$1,COUNTIF($G47:K47, "&gt;1")&gt;3,AVERAGE(SMALL(($F47:K47),{1,2,3,4}))-$F$1,COUNTIF($G47:K47, "&gt;1")&gt;1,AVERAGE(SMALL(($E47:K47),{1,2,3,4}))-$F$1,COUNTIF($G47:K47, "&gt;0")=1,AVERAGE(SMALL(($E47:K47),{1,2,3}))-$F$1,COUNTIF($G47:K47, "=0")=0,AVERAGE(SMALL(($E47:K47),{1,2}))-$F$1)</f>
        <v>5.6499999999999986</v>
      </c>
      <c r="R47" s="133">
        <f>COUNT(G47:K47)</f>
        <v>5</v>
      </c>
      <c r="S47" s="134">
        <v>2</v>
      </c>
    </row>
    <row r="48" spans="1:19" ht="15.75" x14ac:dyDescent="0.25">
      <c r="A48" s="31" t="s">
        <v>113</v>
      </c>
      <c r="B48" s="129" t="str">
        <f>INDEX('[1]2025 Sign Ups'!$C$2:$C$103,MATCH(A48,'[1]2025 Sign Ups'!$B$2:$B$103,0))</f>
        <v>Y</v>
      </c>
      <c r="C48" s="129">
        <v>8</v>
      </c>
      <c r="D48" s="129" t="str">
        <f>VLOOKUP($A48,'[1]2025 Sign Ups'!$B$2:$G$127,5,FALSE)</f>
        <v>R</v>
      </c>
      <c r="E48" s="130">
        <f>L48+35.4</f>
        <v>41.333333333333336</v>
      </c>
      <c r="F48" s="130">
        <f>E48</f>
        <v>41.333333333333336</v>
      </c>
      <c r="G48" s="131" t="s">
        <v>235</v>
      </c>
      <c r="H48" s="131" t="s">
        <v>235</v>
      </c>
      <c r="I48" s="131" t="s">
        <v>235</v>
      </c>
      <c r="J48" s="131" t="s">
        <v>235</v>
      </c>
      <c r="K48" s="131">
        <v>42</v>
      </c>
      <c r="L48" s="130">
        <f>VLOOKUP($A48,'[1]2025 Sign Ups'!$B$2:$K$104,3,FALSE)</f>
        <v>5.9333333333333371</v>
      </c>
      <c r="M48" s="132">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N48" s="132">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O48" s="132">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P48" s="132">
        <f>_xlfn.IFS(COUNTIF($G48:J48, "&gt;1")&gt;6,AVERAGE(SMALL(($G48:J48),{1,2,3,4,5}))-$F$1,COUNTIF($G48:J48, "&gt;1")&gt;5,AVERAGE(SMALL(($G48:J48),{1,2,3,4}))-$F$1,COUNTIF($G48:J48, "&gt;1")&gt;3,AVERAGE(SMALL(($F48:J48),{1,2,3,4}))-$F$1,COUNTIF($G48:J48, "&gt;1")&gt;1,AVERAGE(SMALL(($E48:J48),{1,2,3,4}))-$F$1,COUNTIF($G48:J48, "&gt;0")=1,AVERAGE(SMALL(($E48:J48),{1,2,3}))-$F$1,COUNTIF($G48:J48, "=0")=0,AVERAGE(SMALL(($E48:J48),{1,2}))-$F$1)</f>
        <v>5.9333333333333371</v>
      </c>
      <c r="Q48" s="132">
        <f>_xlfn.IFS(COUNTIF($G48:K48, "&gt;1")&gt;6,AVERAGE(SMALL(($G48:K48),{1,2,3,4,5}))-$F$1,COUNTIF($G48:K48, "&gt;1")&gt;5,AVERAGE(SMALL(($G48:K48),{1,2,3,4}))-$F$1,COUNTIF($G48:K48, "&gt;1")&gt;3,AVERAGE(SMALL(($F48:K48),{1,2,3,4}))-$F$1,COUNTIF($G48:K48, "&gt;1")&gt;1,AVERAGE(SMALL(($E48:K48),{1,2,3,4}))-$F$1,COUNTIF($G48:K48, "&gt;0")=1,AVERAGE(SMALL(($E48:K48),{1,2,3}))-$F$1,COUNTIF($G48:K48, "=0")=0,AVERAGE(SMALL(($E48:K48),{1,2}))-$F$1)</f>
        <v>6.1555555555555586</v>
      </c>
      <c r="R48" s="133">
        <f>COUNT(G48:K48)</f>
        <v>1</v>
      </c>
      <c r="S48" s="134">
        <v>2</v>
      </c>
    </row>
    <row r="49" spans="1:20" ht="15.75" x14ac:dyDescent="0.25">
      <c r="A49" s="38" t="s">
        <v>104</v>
      </c>
      <c r="B49" s="137" t="s">
        <v>208</v>
      </c>
      <c r="C49" s="129">
        <v>10</v>
      </c>
      <c r="D49" s="129" t="str">
        <f>VLOOKUP($A49,'[1]2025 Sign Ups'!$B$2:$G$127,5,FALSE)</f>
        <v>R</v>
      </c>
      <c r="E49" s="130">
        <f>AVERAGE(G49:I49)</f>
        <v>47.5</v>
      </c>
      <c r="F49" s="130">
        <f>E49</f>
        <v>47.5</v>
      </c>
      <c r="G49" s="131" t="s">
        <v>235</v>
      </c>
      <c r="H49" s="131">
        <v>49</v>
      </c>
      <c r="I49" s="131">
        <v>46</v>
      </c>
      <c r="J49" s="131">
        <v>50</v>
      </c>
      <c r="K49" s="131">
        <v>51</v>
      </c>
      <c r="L49" s="130" t="s">
        <v>181</v>
      </c>
      <c r="M49" s="130">
        <f>(H49-$F$1)*0.7</f>
        <v>9.52</v>
      </c>
      <c r="N49" s="130">
        <f>(I49-$F$1)*0.6</f>
        <v>6.36</v>
      </c>
      <c r="O49" s="132">
        <f>_xlfn.IFS(COUNTIF($G49:I49, "&gt;1")&gt;6,AVERAGE(SMALL(($G49:I49),{1,2,3,4,5}))-$F$1,COUNTIF($G49:I49, "&gt;1")&gt;5,AVERAGE(SMALL(($G49:I49),{1,2,3,4}))-$F$1,COUNTIF($G49:I49, "&gt;1")&gt;3,AVERAGE(SMALL(($F49:I49),{1,2,3,4}))-$F$1,COUNTIF($G49:I49, "&gt;1")&gt;1,AVERAGE(SMALL(($E49:I49),{1,2,3,4}))-$F$1,COUNTIF($G49:I49, "&gt;0")=1,AVERAGE(SMALL(($E49:I49),{1,2,3}))-$F$1,COUNTIF($G49:I49, "=0")=0,AVERAGE(SMALL(($E49:I49),{1,2}))-$F$1)</f>
        <v>12.100000000000001</v>
      </c>
      <c r="P49" s="132">
        <f>_xlfn.IFS(COUNTIF($G49:J49, "&gt;1")&gt;6,AVERAGE(SMALL(($G49:J49),{1,2,3,4,5}))-$F$1,COUNTIF($G49:J49, "&gt;1")&gt;5,AVERAGE(SMALL(($G49:J49),{1,2,3,4}))-$F$1,COUNTIF($G49:J49, "&gt;1")&gt;3,AVERAGE(SMALL(($F49:J49),{1,2,3,4}))-$F$1,COUNTIF($G49:J49, "&gt;1")&gt;1,AVERAGE(SMALL(($E49:J49),{1,2,3,4}))-$F$1,COUNTIF($G49:J49, "&gt;0")=1,AVERAGE(SMALL(($E49:J49),{1,2,3}))-$F$1,COUNTIF($G49:J49, "=0")=0,AVERAGE(SMALL(($E49:J49),{1,2}))-$F$1)</f>
        <v>12.100000000000001</v>
      </c>
      <c r="Q49" s="132">
        <f>_xlfn.IFS($R49&gt;6,AVERAGE(SMALL(($G49:$K49),{1,2,3,4,5}))-$F$1,$R49&gt;5,AVERAGE(SMALL(($G49:$K49),{1,2,3,4}))-$F$1,$R49&gt;3,AVERAGE(SMALL(($F49:$K49),{1,2,3,4}))-$F$1,$R49&gt;1,AVERAGE(SMALL(($E49:$K49),{1,2,3,4}))-$F$1,$R49=1,AVERAGE(SMALL(($E49:$K49),{1,2,3}))-$F$1,$R49=0,AVERAGE(SMALL(($E49:$K49),{1,2}))-$F$1)</f>
        <v>12.725000000000001</v>
      </c>
      <c r="R49" s="133">
        <f>COUNT(G49:K49)</f>
        <v>4</v>
      </c>
      <c r="S49" s="134">
        <v>0</v>
      </c>
    </row>
    <row r="50" spans="1:20" ht="15.75" x14ac:dyDescent="0.25">
      <c r="A50" s="31" t="s">
        <v>97</v>
      </c>
      <c r="B50" s="129" t="str">
        <f>INDEX('[1]2025 Sign Ups'!$C$2:$C$103,MATCH(A50,'[1]2025 Sign Ups'!$B$2:$B$103,0))</f>
        <v>Y</v>
      </c>
      <c r="C50" s="129">
        <v>10</v>
      </c>
      <c r="D50" s="129" t="str">
        <f>VLOOKUP($A50,'[1]2025 Sign Ups'!$B$2:$G$127,5,FALSE)</f>
        <v>R</v>
      </c>
      <c r="E50" s="130">
        <f>L50+35.4</f>
        <v>38.975000000000001</v>
      </c>
      <c r="F50" s="130">
        <f>E50</f>
        <v>38.975000000000001</v>
      </c>
      <c r="G50" s="131" t="s">
        <v>235</v>
      </c>
      <c r="H50" s="131" t="s">
        <v>235</v>
      </c>
      <c r="I50" s="131">
        <v>43</v>
      </c>
      <c r="J50" s="131" t="s">
        <v>235</v>
      </c>
      <c r="K50" s="131">
        <v>40</v>
      </c>
      <c r="L50" s="130">
        <f>VLOOKUP($A50,'[1]2025 Sign Ups'!$B$2:$K$104,3,FALSE)</f>
        <v>3.5750000000000028</v>
      </c>
      <c r="M50" s="132">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N50" s="132">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O50" s="132">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P50" s="132">
        <f>_xlfn.IFS(COUNTIF($G50:J50, "&gt;1")&gt;6,AVERAGE(SMALL(($G50:J50),{1,2,3,4,5}))-$F$1,COUNTIF($G50:J50, "&gt;1")&gt;5,AVERAGE(SMALL(($G50:J50),{1,2,3,4}))-$F$1,COUNTIF($G50:J50, "&gt;1")&gt;3,AVERAGE(SMALL(($F50:J50),{1,2,3,4}))-$F$1,COUNTIF($G50:J50, "&gt;1")&gt;1,AVERAGE(SMALL(($E50:J50),{1,2,3,4}))-$F$1,COUNTIF($G50:J50, "&gt;0")=1,AVERAGE(SMALL(($E50:J50),{1,2,3}))-$F$1,COUNTIF($G50:J50, "=0")=0,AVERAGE(SMALL(($E50:J50),{1,2}))-$F$1)</f>
        <v>4.9166666666666714</v>
      </c>
      <c r="Q50" s="132">
        <f>_xlfn.IFS(COUNTIF($G50:K50, "&gt;1")&gt;6,AVERAGE(SMALL(($G50:K50),{1,2,3,4,5}))-$F$1,COUNTIF($G50:K50, "&gt;1")&gt;5,AVERAGE(SMALL(($G50:K50),{1,2,3,4}))-$F$1,COUNTIF($G50:K50, "&gt;1")&gt;3,AVERAGE(SMALL(($F50:K50),{1,2,3,4}))-$F$1,COUNTIF($G50:K50, "&gt;1")&gt;1,AVERAGE(SMALL(($E50:K50),{1,2,3,4}))-$F$1,COUNTIF($G50:K50, "&gt;0")=1,AVERAGE(SMALL(($E50:K50),{1,2,3}))-$F$1,COUNTIF($G50:K50, "=0")=0,AVERAGE(SMALL(($E50:K50),{1,2}))-$F$1)</f>
        <v>4.8374999999999986</v>
      </c>
      <c r="R50" s="133">
        <f>COUNT(G50:K50)</f>
        <v>2</v>
      </c>
      <c r="S50" s="134">
        <v>2</v>
      </c>
    </row>
    <row r="51" spans="1:20" ht="15.75" x14ac:dyDescent="0.25">
      <c r="A51" s="31" t="s">
        <v>118</v>
      </c>
      <c r="B51" s="129" t="str">
        <f>INDEX('[1]2025 Sign Ups'!$C$2:$C$103,MATCH(A51,'[1]2025 Sign Ups'!$B$2:$B$103,0))</f>
        <v>Y</v>
      </c>
      <c r="C51" s="129">
        <v>8</v>
      </c>
      <c r="D51" s="129" t="str">
        <f>VLOOKUP($A51,'[1]2025 Sign Ups'!$B$2:$G$127,5,FALSE)</f>
        <v>R</v>
      </c>
      <c r="E51" s="130">
        <f>L51+35.4</f>
        <v>38.5</v>
      </c>
      <c r="F51" s="130">
        <f>E51</f>
        <v>38.5</v>
      </c>
      <c r="G51" s="131">
        <v>41</v>
      </c>
      <c r="H51" s="131">
        <v>44</v>
      </c>
      <c r="I51" s="131">
        <v>39</v>
      </c>
      <c r="J51" s="131">
        <v>40</v>
      </c>
      <c r="K51" s="131">
        <v>39</v>
      </c>
      <c r="L51" s="130">
        <f>VLOOKUP($A51,'[1]2025 Sign Ups'!$B$2:$K$104,3,FALSE)</f>
        <v>3.1000000000000014</v>
      </c>
      <c r="M51" s="132">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N51" s="132">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O51" s="132">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P51" s="132">
        <f>_xlfn.IFS(COUNTIF($G51:J51, "&gt;1")&gt;6,AVERAGE(SMALL(($G51:J51),{1,2,3,4,5}))-$F$1,COUNTIF($G51:J51, "&gt;1")&gt;5,AVERAGE(SMALL(($G51:J51),{1,2,3,4}))-$F$1,COUNTIF($G51:J51, "&gt;1")&gt;3,AVERAGE(SMALL(($F51:J51),{1,2,3,4}))-$F$1,COUNTIF($G51:J51, "&gt;1")&gt;1,AVERAGE(SMALL(($E51:J51),{1,2,3,4}))-$F$1,COUNTIF($G51:J51, "&gt;0")=1,AVERAGE(SMALL(($E51:J51),{1,2,3}))-$F$1,COUNTIF($G51:J51, "=0")=0,AVERAGE(SMALL(($E51:J51),{1,2}))-$F$1)</f>
        <v>4.2250000000000014</v>
      </c>
      <c r="Q51" s="132">
        <f>_xlfn.IFS(COUNTIF($G51:K51, "&gt;1")&gt;6,AVERAGE(SMALL(($G51:K51),{1,2,3,4,5}))-$F$1,COUNTIF($G51:K51, "&gt;1")&gt;5,AVERAGE(SMALL(($G51:K51),{1,2,3,4}))-$F$1,COUNTIF($G51:K51, "&gt;1")&gt;3,AVERAGE(SMALL(($F51:K51),{1,2,3,4}))-$F$1,COUNTIF($G51:K51, "&gt;1")&gt;1,AVERAGE(SMALL(($E51:K51),{1,2,3,4}))-$F$1,COUNTIF($G51:K51, "&gt;0")=1,AVERAGE(SMALL(($E51:K51),{1,2,3}))-$F$1,COUNTIF($G51:K51, "=0")=0,AVERAGE(SMALL(($E51:K51),{1,2}))-$F$1)</f>
        <v>3.7250000000000014</v>
      </c>
      <c r="R51" s="133">
        <f>COUNT(G51:K51)</f>
        <v>5</v>
      </c>
      <c r="S51" s="134">
        <v>2</v>
      </c>
    </row>
    <row r="52" spans="1:20" ht="15.75" x14ac:dyDescent="0.25">
      <c r="A52" s="31" t="s">
        <v>120</v>
      </c>
      <c r="B52" s="129" t="str">
        <f>INDEX('[1]2025 Sign Ups'!$C$2:$C$103,MATCH(A52,'[1]2025 Sign Ups'!$B$2:$B$103,0))</f>
        <v>Y</v>
      </c>
      <c r="C52" s="129">
        <v>9</v>
      </c>
      <c r="D52" s="129" t="str">
        <f>VLOOKUP($A52,'[1]2025 Sign Ups'!$B$2:$G$127,5,FALSE)</f>
        <v>R</v>
      </c>
      <c r="E52" s="130">
        <f>L52+35.4</f>
        <v>43.4</v>
      </c>
      <c r="F52" s="130">
        <f>E52</f>
        <v>43.4</v>
      </c>
      <c r="G52" s="131">
        <v>50</v>
      </c>
      <c r="H52" s="131">
        <v>51</v>
      </c>
      <c r="I52" s="131">
        <v>45</v>
      </c>
      <c r="J52" s="131">
        <v>48</v>
      </c>
      <c r="K52" s="131">
        <v>44</v>
      </c>
      <c r="L52" s="130">
        <f>VLOOKUP($A52,'[1]2025 Sign Ups'!$B$2:$K$104,3,FALSE)</f>
        <v>8</v>
      </c>
      <c r="M52" s="132">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N52" s="132">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O52" s="132">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P52" s="132">
        <f>_xlfn.IFS(COUNTIF($G52:J52, "&gt;1")&gt;6,AVERAGE(SMALL(($G52:J52),{1,2,3,4,5}))-$F$1,COUNTIF($G52:J52, "&gt;1")&gt;5,AVERAGE(SMALL(($G52:J52),{1,2,3,4}))-$F$1,COUNTIF($G52:J52, "&gt;1")&gt;3,AVERAGE(SMALL(($F52:J52),{1,2,3,4}))-$F$1,COUNTIF($G52:J52, "&gt;1")&gt;1,AVERAGE(SMALL(($E52:J52),{1,2,3,4}))-$F$1,COUNTIF($G52:J52, "&gt;0")=1,AVERAGE(SMALL(($E52:J52),{1,2,3}))-$F$1,COUNTIF($G52:J52, "=0")=0,AVERAGE(SMALL(($E52:J52),{1,2}))-$F$1)</f>
        <v>11.200000000000003</v>
      </c>
      <c r="Q52" s="132">
        <f>_xlfn.IFS(COUNTIF($G52:K52, "&gt;1")&gt;6,AVERAGE(SMALL(($G52:K52),{1,2,3,4,5}))-$F$1,COUNTIF($G52:K52, "&gt;1")&gt;5,AVERAGE(SMALL(($G52:K52),{1,2,3,4}))-$F$1,COUNTIF($G52:K52, "&gt;1")&gt;3,AVERAGE(SMALL(($F52:K52),{1,2,3,4}))-$F$1,COUNTIF($G52:K52, "&gt;1")&gt;1,AVERAGE(SMALL(($E52:K52),{1,2,3,4}))-$F$1,COUNTIF($G52:K52, "&gt;0")=1,AVERAGE(SMALL(($E52:K52),{1,2,3}))-$F$1,COUNTIF($G52:K52, "=0")=0,AVERAGE(SMALL(($E52:K52),{1,2}))-$F$1)</f>
        <v>9.7000000000000028</v>
      </c>
      <c r="R52" s="133">
        <f>COUNT(G52:K52)</f>
        <v>5</v>
      </c>
      <c r="S52" s="134">
        <v>2</v>
      </c>
      <c r="T52" s="144" t="b">
        <f>COUNTIF($G52:G52,"=0")=0</f>
        <v>1</v>
      </c>
    </row>
    <row r="53" spans="1:20" ht="15.75" x14ac:dyDescent="0.25">
      <c r="A53" s="31" t="s">
        <v>122</v>
      </c>
      <c r="B53" s="129" t="str">
        <f>INDEX('[1]2025 Sign Ups'!$C$2:$C$103,MATCH(A53,'[1]2025 Sign Ups'!$B$2:$B$103,0))</f>
        <v>Y</v>
      </c>
      <c r="C53" s="129">
        <v>6</v>
      </c>
      <c r="D53" s="129" t="str">
        <f>VLOOKUP($A53,'[1]2025 Sign Ups'!$B$2:$G$127,5,FALSE)</f>
        <v>R</v>
      </c>
      <c r="E53" s="130">
        <f>L53+35.4</f>
        <v>51</v>
      </c>
      <c r="F53" s="130">
        <f>E53</f>
        <v>51</v>
      </c>
      <c r="G53" s="131">
        <v>49</v>
      </c>
      <c r="H53" s="131">
        <v>51</v>
      </c>
      <c r="I53" s="131">
        <v>48</v>
      </c>
      <c r="J53" s="131">
        <v>46</v>
      </c>
      <c r="K53" s="131">
        <v>51</v>
      </c>
      <c r="L53" s="130">
        <f>VLOOKUP($A53,'[1]2025 Sign Ups'!$B$2:$K$104,3,FALSE)</f>
        <v>15.600000000000001</v>
      </c>
      <c r="M53" s="132">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N53" s="132">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O53" s="132">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P53" s="132">
        <f>_xlfn.IFS(COUNTIF($G53:J53, "&gt;1")&gt;6,AVERAGE(SMALL(($G53:J53),{1,2,3,4,5}))-$F$1,COUNTIF($G53:J53, "&gt;1")&gt;5,AVERAGE(SMALL(($G53:J53),{1,2,3,4}))-$F$1,COUNTIF($G53:J53, "&gt;1")&gt;3,AVERAGE(SMALL(($F53:J53),{1,2,3,4}))-$F$1,COUNTIF($G53:J53, "&gt;1")&gt;1,AVERAGE(SMALL(($E53:J53),{1,2,3,4}))-$F$1,COUNTIF($G53:J53, "&gt;0")=1,AVERAGE(SMALL(($E53:J53),{1,2,3}))-$F$1,COUNTIF($G53:J53, "=0")=0,AVERAGE(SMALL(($E53:J53),{1,2}))-$F$1)</f>
        <v>13.100000000000001</v>
      </c>
      <c r="Q53" s="132">
        <f>_xlfn.IFS(COUNTIF($G53:K53, "&gt;1")&gt;6,AVERAGE(SMALL(($G53:K53),{1,2,3,4,5}))-$F$1,COUNTIF($G53:K53, "&gt;1")&gt;5,AVERAGE(SMALL(($G53:K53),{1,2,3,4}))-$F$1,COUNTIF($G53:K53, "&gt;1")&gt;3,AVERAGE(SMALL(($F53:K53),{1,2,3,4}))-$F$1,COUNTIF($G53:K53, "&gt;1")&gt;1,AVERAGE(SMALL(($E53:K53),{1,2,3,4}))-$F$1,COUNTIF($G53:K53, "&gt;0")=1,AVERAGE(SMALL(($E53:K53),{1,2,3}))-$F$1,COUNTIF($G53:K53, "=0")=0,AVERAGE(SMALL(($E53:K53),{1,2}))-$F$1)</f>
        <v>13.100000000000001</v>
      </c>
      <c r="R53" s="133">
        <f>COUNT(G53:K53)</f>
        <v>5</v>
      </c>
      <c r="S53" s="134">
        <v>2</v>
      </c>
    </row>
    <row r="54" spans="1:20" s="143" customFormat="1" ht="15.75" x14ac:dyDescent="0.25">
      <c r="A54" s="31" t="s">
        <v>109</v>
      </c>
      <c r="B54" s="129" t="str">
        <f>INDEX('[1]2025 Sign Ups'!$C$2:$C$103,MATCH(A54,'[1]2025 Sign Ups'!$B$2:$B$103,0))</f>
        <v>Y</v>
      </c>
      <c r="C54" s="129">
        <v>7</v>
      </c>
      <c r="D54" s="129" t="str">
        <f>VLOOKUP($A54,'[1]2025 Sign Ups'!$B$2:$G$127,5,FALSE)</f>
        <v>R</v>
      </c>
      <c r="E54" s="130">
        <f>L54+35.4</f>
        <v>44.5</v>
      </c>
      <c r="F54" s="130">
        <f>E54</f>
        <v>44.5</v>
      </c>
      <c r="G54" s="131" t="s">
        <v>235</v>
      </c>
      <c r="H54" s="131">
        <v>45</v>
      </c>
      <c r="I54" s="131" t="s">
        <v>235</v>
      </c>
      <c r="J54" s="131">
        <v>53</v>
      </c>
      <c r="K54" s="131" t="s">
        <v>235</v>
      </c>
      <c r="L54" s="130">
        <f>VLOOKUP($A54,'[1]2025 Sign Ups'!$B$2:$K$104,3,FALSE)</f>
        <v>9.1000000000000014</v>
      </c>
      <c r="M54" s="132">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N54" s="132">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O54" s="132">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P54" s="132">
        <f>_xlfn.IFS(COUNTIF($G54:J54, "&gt;1")&gt;6,AVERAGE(SMALL(($G54:J54),{1,2,3,4,5}))-$F$1,COUNTIF($G54:J54, "&gt;1")&gt;5,AVERAGE(SMALL(($G54:J54),{1,2,3,4}))-$F$1,COUNTIF($G54:J54, "&gt;1")&gt;3,AVERAGE(SMALL(($F54:J54),{1,2,3,4}))-$F$1,COUNTIF($G54:J54, "&gt;1")&gt;1,AVERAGE(SMALL(($E54:J54),{1,2,3,4}))-$F$1,COUNTIF($G54:J54, "&gt;0")=1,AVERAGE(SMALL(($E54:J54),{1,2,3}))-$F$1,COUNTIF($G54:J54, "=0")=0,AVERAGE(SMALL(($E54:J54),{1,2}))-$F$1)</f>
        <v>11.350000000000001</v>
      </c>
      <c r="Q54" s="132">
        <f>_xlfn.IFS(COUNTIF($G54:K54, "&gt;1")&gt;6,AVERAGE(SMALL(($G54:K54),{1,2,3,4,5}))-$F$1,COUNTIF($G54:K54, "&gt;1")&gt;5,AVERAGE(SMALL(($G54:K54),{1,2,3,4}))-$F$1,COUNTIF($G54:K54, "&gt;1")&gt;3,AVERAGE(SMALL(($F54:K54),{1,2,3,4}))-$F$1,COUNTIF($G54:K54, "&gt;1")&gt;1,AVERAGE(SMALL(($E54:K54),{1,2,3,4}))-$F$1,COUNTIF($G54:K54, "&gt;0")=1,AVERAGE(SMALL(($E54:K54),{1,2,3}))-$F$1,COUNTIF($G54:K54, "=0")=0,AVERAGE(SMALL(($E54:K54),{1,2}))-$F$1)</f>
        <v>11.350000000000001</v>
      </c>
      <c r="R54" s="133">
        <f>COUNT(G54:K54)</f>
        <v>2</v>
      </c>
      <c r="S54" s="134">
        <v>2</v>
      </c>
    </row>
    <row r="55" spans="1:20" s="143" customFormat="1" ht="15.75" x14ac:dyDescent="0.25">
      <c r="A55" s="31" t="s">
        <v>125</v>
      </c>
      <c r="B55" s="129" t="str">
        <f>INDEX('[1]2025 Sign Ups'!$C$2:$C$103,MATCH(A55,'[1]2025 Sign Ups'!$B$2:$B$103,0))</f>
        <v>Y</v>
      </c>
      <c r="C55" s="129">
        <v>6</v>
      </c>
      <c r="D55" s="129" t="str">
        <f>VLOOKUP($A55,'[1]2025 Sign Ups'!$B$2:$G$127,5,FALSE)</f>
        <v>R</v>
      </c>
      <c r="E55" s="130">
        <f>L55+35.4</f>
        <v>43.166666666666664</v>
      </c>
      <c r="F55" s="130">
        <f>E55</f>
        <v>43.166666666666664</v>
      </c>
      <c r="G55" s="131">
        <v>43</v>
      </c>
      <c r="H55" s="131">
        <v>42</v>
      </c>
      <c r="I55" s="131">
        <v>49</v>
      </c>
      <c r="J55" s="131">
        <v>42</v>
      </c>
      <c r="K55" s="131">
        <v>43</v>
      </c>
      <c r="L55" s="130">
        <f>VLOOKUP($A55,'[1]2025 Sign Ups'!$B$2:$K$104,3,FALSE)</f>
        <v>7.7666666666666657</v>
      </c>
      <c r="M55" s="132">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N55" s="132">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O55" s="132">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P55" s="132">
        <f>_xlfn.IFS(COUNTIF($G55:J55, "&gt;1")&gt;6,AVERAGE(SMALL(($G55:J55),{1,2,3,4,5}))-$F$1,COUNTIF($G55:J55, "&gt;1")&gt;5,AVERAGE(SMALL(($G55:J55),{1,2,3,4}))-$F$1,COUNTIF($G55:J55, "&gt;1")&gt;3,AVERAGE(SMALL(($F55:J55),{1,2,3,4}))-$F$1,COUNTIF($G55:J55, "&gt;1")&gt;1,AVERAGE(SMALL(($E55:J55),{1,2,3,4}))-$F$1,COUNTIF($G55:J55, "&gt;0")=1,AVERAGE(SMALL(($E55:J55),{1,2,3}))-$F$1,COUNTIF($G55:J55, "=0")=0,AVERAGE(SMALL(($E55:J55),{1,2}))-$F$1)</f>
        <v>7.1416666666666657</v>
      </c>
      <c r="Q55" s="132">
        <f>_xlfn.IFS(COUNTIF($G55:K55, "&gt;1")&gt;6,AVERAGE(SMALL(($G55:K55),{1,2,3,4,5}))-$F$1,COUNTIF($G55:K55, "&gt;1")&gt;5,AVERAGE(SMALL(($G55:K55),{1,2,3,4}))-$F$1,COUNTIF($G55:K55, "&gt;1")&gt;3,AVERAGE(SMALL(($F55:K55),{1,2,3,4}))-$F$1,COUNTIF($G55:K55, "&gt;1")&gt;1,AVERAGE(SMALL(($E55:K55),{1,2,3,4}))-$F$1,COUNTIF($G55:K55, "&gt;0")=1,AVERAGE(SMALL(($E55:K55),{1,2,3}))-$F$1,COUNTIF($G55:K55, "=0")=0,AVERAGE(SMALL(($E55:K55),{1,2}))-$F$1)</f>
        <v>7.1000000000000014</v>
      </c>
      <c r="R55" s="133">
        <f>COUNT(G55:K55)</f>
        <v>5</v>
      </c>
      <c r="S55" s="134">
        <v>2</v>
      </c>
    </row>
    <row r="56" spans="1:20" s="143" customFormat="1" ht="15.75" x14ac:dyDescent="0.25">
      <c r="A56" s="31" t="s">
        <v>79</v>
      </c>
      <c r="B56" s="129" t="str">
        <f>INDEX('[1]2025 Sign Ups'!$C$2:$C$103,MATCH(A56,'[1]2025 Sign Ups'!$B$2:$B$103,0))</f>
        <v>Y</v>
      </c>
      <c r="C56" s="129">
        <v>5</v>
      </c>
      <c r="D56" s="129" t="str">
        <f>VLOOKUP($A56,'[1]2025 Sign Ups'!$B$2:$G$127,5,FALSE)</f>
        <v>R</v>
      </c>
      <c r="E56" s="130">
        <f>L56+35.4</f>
        <v>45.6</v>
      </c>
      <c r="F56" s="130">
        <f>E56</f>
        <v>45.6</v>
      </c>
      <c r="G56" s="131" t="s">
        <v>235</v>
      </c>
      <c r="H56" s="131" t="s">
        <v>235</v>
      </c>
      <c r="I56" s="131">
        <v>47</v>
      </c>
      <c r="J56" s="131">
        <v>44</v>
      </c>
      <c r="K56" s="131">
        <v>46</v>
      </c>
      <c r="L56" s="130">
        <f>VLOOKUP($A56,'[1]2025 Sign Ups'!$B$2:$K$104,3,FALSE)</f>
        <v>10.200000000000003</v>
      </c>
      <c r="M56" s="132">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N56" s="132">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O56" s="132">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P56" s="132">
        <f>_xlfn.IFS(COUNTIF($G56:J56, "&gt;1")&gt;6,AVERAGE(SMALL(($G56:J56),{1,2,3,4,5}))-$F$1,COUNTIF($G56:J56, "&gt;1")&gt;5,AVERAGE(SMALL(($G56:J56),{1,2,3,4}))-$F$1,COUNTIF($G56:J56, "&gt;1")&gt;3,AVERAGE(SMALL(($F56:J56),{1,2,3,4}))-$F$1,COUNTIF($G56:J56, "&gt;1")&gt;1,AVERAGE(SMALL(($E56:J56),{1,2,3,4}))-$F$1,COUNTIF($G56:J56, "&gt;0")=1,AVERAGE(SMALL(($E56:J56),{1,2,3}))-$F$1,COUNTIF($G56:J56, "=0")=0,AVERAGE(SMALL(($E56:J56),{1,2}))-$F$1)</f>
        <v>10.149999999999999</v>
      </c>
      <c r="Q56" s="132">
        <f>_xlfn.IFS(COUNTIF($G56:K56, "&gt;1")&gt;6,AVERAGE(SMALL(($G56:K56),{1,2,3,4,5}))-$F$1,COUNTIF($G56:K56, "&gt;1")&gt;5,AVERAGE(SMALL(($G56:K56),{1,2,3,4}))-$F$1,COUNTIF($G56:K56, "&gt;1")&gt;3,AVERAGE(SMALL(($F56:K56),{1,2,3,4}))-$F$1,COUNTIF($G56:K56, "&gt;1")&gt;1,AVERAGE(SMALL(($E56:K56),{1,2,3,4}))-$F$1,COUNTIF($G56:K56, "&gt;0")=1,AVERAGE(SMALL(($E56:K56),{1,2,3}))-$F$1,COUNTIF($G56:K56, "=0")=0,AVERAGE(SMALL(($E56:K56),{1,2}))-$F$1)</f>
        <v>9.8999999999999986</v>
      </c>
      <c r="R56" s="133">
        <f>COUNT(G56:K56)</f>
        <v>3</v>
      </c>
      <c r="S56" s="134">
        <v>2</v>
      </c>
      <c r="T56" s="143" t="b">
        <f>COUNTIF($G56:H56,"&gt;0")=1</f>
        <v>0</v>
      </c>
    </row>
    <row r="57" spans="1:20" ht="15.75" x14ac:dyDescent="0.25">
      <c r="A57" s="31" t="s">
        <v>119</v>
      </c>
      <c r="B57" s="129" t="str">
        <f>INDEX('[1]2025 Sign Ups'!$C$2:$C$103,MATCH(A57,'[1]2025 Sign Ups'!$B$2:$B$103,0))</f>
        <v>Y</v>
      </c>
      <c r="C57" s="129">
        <v>6</v>
      </c>
      <c r="D57" s="129" t="str">
        <f>VLOOKUP($A57,'[1]2025 Sign Ups'!$B$2:$G$127,5,FALSE)</f>
        <v>R</v>
      </c>
      <c r="E57" s="130">
        <f>L57+35.4</f>
        <v>39.4</v>
      </c>
      <c r="F57" s="130">
        <f>E57</f>
        <v>39.4</v>
      </c>
      <c r="G57" s="131">
        <v>41</v>
      </c>
      <c r="H57" s="131">
        <v>48</v>
      </c>
      <c r="I57" s="131">
        <v>41</v>
      </c>
      <c r="J57" s="131">
        <v>41</v>
      </c>
      <c r="K57" s="131">
        <v>38</v>
      </c>
      <c r="L57" s="130">
        <f>VLOOKUP($A57,'[1]2025 Sign Ups'!$B$2:$K$104,3,FALSE)</f>
        <v>4</v>
      </c>
      <c r="M57" s="132">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N57" s="132">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O57" s="132">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P57" s="132">
        <f>_xlfn.IFS(COUNTIF($G57:J57, "&gt;1")&gt;6,AVERAGE(SMALL(($G57:J57),{1,2,3,4,5}))-$F$1,COUNTIF($G57:J57, "&gt;1")&gt;5,AVERAGE(SMALL(($G57:J57),{1,2,3,4}))-$F$1,COUNTIF($G57:J57, "&gt;1")&gt;3,AVERAGE(SMALL(($F57:J57),{1,2,3,4}))-$F$1,COUNTIF($G57:J57, "&gt;1")&gt;1,AVERAGE(SMALL(($E57:J57),{1,2,3,4}))-$F$1,COUNTIF($G57:J57, "&gt;0")=1,AVERAGE(SMALL(($E57:J57),{1,2,3}))-$F$1,COUNTIF($G57:J57, "=0")=0,AVERAGE(SMALL(($E57:J57),{1,2}))-$F$1)</f>
        <v>5.2000000000000028</v>
      </c>
      <c r="Q57" s="132">
        <f>_xlfn.IFS(COUNTIF($G57:K57, "&gt;1")&gt;6,AVERAGE(SMALL(($G57:K57),{1,2,3,4,5}))-$F$1,COUNTIF($G57:K57, "&gt;1")&gt;5,AVERAGE(SMALL(($G57:K57),{1,2,3,4}))-$F$1,COUNTIF($G57:K57, "&gt;1")&gt;3,AVERAGE(SMALL(($F57:K57),{1,2,3,4}))-$F$1,COUNTIF($G57:K57, "&gt;1")&gt;1,AVERAGE(SMALL(($E57:K57),{1,2,3,4}))-$F$1,COUNTIF($G57:K57, "&gt;0")=1,AVERAGE(SMALL(($E57:K57),{1,2,3}))-$F$1,COUNTIF($G57:K57, "=0")=0,AVERAGE(SMALL(($E57:K57),{1,2}))-$F$1)</f>
        <v>4.4500000000000028</v>
      </c>
      <c r="R57" s="133">
        <f>COUNT(G57:K57)</f>
        <v>5</v>
      </c>
      <c r="S57" s="134">
        <v>2</v>
      </c>
    </row>
    <row r="58" spans="1:20" s="143" customFormat="1" ht="15.75" x14ac:dyDescent="0.25">
      <c r="A58" s="31" t="s">
        <v>88</v>
      </c>
      <c r="B58" s="129" t="str">
        <f>INDEX('[1]2025 Sign Ups'!$C$2:$C$103,MATCH(A58,'[1]2025 Sign Ups'!$B$2:$B$103,0))</f>
        <v>Y</v>
      </c>
      <c r="C58" s="129">
        <v>3</v>
      </c>
      <c r="D58" s="129" t="str">
        <f>VLOOKUP($A58,'[1]2025 Sign Ups'!$B$2:$G$127,5,FALSE)</f>
        <v>R</v>
      </c>
      <c r="E58" s="130">
        <f>L58+35.4</f>
        <v>43</v>
      </c>
      <c r="F58" s="130">
        <f>E58</f>
        <v>43</v>
      </c>
      <c r="G58" s="131">
        <v>42</v>
      </c>
      <c r="H58" s="131">
        <v>42</v>
      </c>
      <c r="I58" s="131">
        <v>45</v>
      </c>
      <c r="J58" s="131" t="s">
        <v>235</v>
      </c>
      <c r="K58" s="131" t="s">
        <v>235</v>
      </c>
      <c r="L58" s="130">
        <f>VLOOKUP($A58,'[1]2025 Sign Ups'!$B$2:$K$104,3,FALSE)</f>
        <v>7.6000000000000014</v>
      </c>
      <c r="M58" s="132">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N58" s="132">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O58" s="132">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P58" s="132">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Q58" s="132">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R58" s="133">
        <f>COUNT(G58:K58)</f>
        <v>3</v>
      </c>
      <c r="S58" s="134">
        <v>2</v>
      </c>
      <c r="T58" s="143">
        <f>COUNTIF($G58:G58,"&gt;0")</f>
        <v>1</v>
      </c>
    </row>
    <row r="59" spans="1:20" ht="15.75" x14ac:dyDescent="0.25">
      <c r="A59" s="31" t="s">
        <v>110</v>
      </c>
      <c r="B59" s="129" t="str">
        <f>INDEX('[1]2025 Sign Ups'!$C$2:$C$103,MATCH(A59,'[1]2025 Sign Ups'!$B$2:$B$103,0))</f>
        <v>Y</v>
      </c>
      <c r="C59" s="129">
        <v>10</v>
      </c>
      <c r="D59" s="129" t="str">
        <f>VLOOKUP($A59,'[1]2025 Sign Ups'!$B$2:$G$127,5,FALSE)</f>
        <v>R</v>
      </c>
      <c r="E59" s="130">
        <f>L59+35.4</f>
        <v>43.833333333333336</v>
      </c>
      <c r="F59" s="130">
        <f>E59</f>
        <v>43.833333333333336</v>
      </c>
      <c r="G59" s="131">
        <v>42</v>
      </c>
      <c r="H59" s="131">
        <v>42</v>
      </c>
      <c r="I59" s="131">
        <v>43</v>
      </c>
      <c r="J59" s="131">
        <v>43</v>
      </c>
      <c r="K59" s="131" t="s">
        <v>235</v>
      </c>
      <c r="L59" s="130">
        <f>VLOOKUP($A59,'[1]2025 Sign Ups'!$B$2:$K$104,3,FALSE)</f>
        <v>8.4333333333333371</v>
      </c>
      <c r="M59" s="132">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N59" s="132">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O59" s="132">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P59" s="132">
        <f>_xlfn.IFS(COUNTIF($G59:J59, "&gt;1")&gt;6,AVERAGE(SMALL(($G59:J59),{1,2,3,4,5}))-$F$1,COUNTIF($G59:J59, "&gt;1")&gt;5,AVERAGE(SMALL(($G59:J59),{1,2,3,4}))-$F$1,COUNTIF($G59:J59, "&gt;1")&gt;3,AVERAGE(SMALL(($F59:J59),{1,2,3,4}))-$F$1,COUNTIF($G59:J59, "&gt;1")&gt;1,AVERAGE(SMALL(($E59:J59),{1,2,3,4}))-$F$1,COUNTIF($G59:J59, "&gt;0")=1,AVERAGE(SMALL(($E59:J59),{1,2,3}))-$F$1,COUNTIF($G59:J59, "=0")=0,AVERAGE(SMALL(($E59:J59),{1,2}))-$F$1)</f>
        <v>7.1000000000000014</v>
      </c>
      <c r="Q59" s="132">
        <f>_xlfn.IFS(COUNTIF($G59:K59, "&gt;1")&gt;6,AVERAGE(SMALL(($G59:K59),{1,2,3,4,5}))-$F$1,COUNTIF($G59:K59, "&gt;1")&gt;5,AVERAGE(SMALL(($G59:K59),{1,2,3,4}))-$F$1,COUNTIF($G59:K59, "&gt;1")&gt;3,AVERAGE(SMALL(($F59:K59),{1,2,3,4}))-$F$1,COUNTIF($G59:K59, "&gt;1")&gt;1,AVERAGE(SMALL(($E59:K59),{1,2,3,4}))-$F$1,COUNTIF($G59:K59, "&gt;0")=1,AVERAGE(SMALL(($E59:K59),{1,2,3}))-$F$1,COUNTIF($G59:K59, "=0")=0,AVERAGE(SMALL(($E59:K59),{1,2}))-$F$1)</f>
        <v>7.1000000000000014</v>
      </c>
      <c r="R59" s="133">
        <f>COUNT(G59:K59)</f>
        <v>4</v>
      </c>
      <c r="S59" s="134">
        <v>2</v>
      </c>
    </row>
    <row r="60" spans="1:20" ht="15.75" x14ac:dyDescent="0.25">
      <c r="A60" s="31" t="s">
        <v>50</v>
      </c>
      <c r="B60" s="129" t="str">
        <f>INDEX('[1]2025 Sign Ups'!$C$2:$C$103,MATCH(A60,'[1]2025 Sign Ups'!$B$2:$B$103,0))</f>
        <v>Y</v>
      </c>
      <c r="C60" s="129">
        <v>4</v>
      </c>
      <c r="D60" s="129" t="str">
        <f>VLOOKUP($A60,'[1]2025 Sign Ups'!$B$2:$G$127,5,FALSE)</f>
        <v>R</v>
      </c>
      <c r="E60" s="130">
        <f>L60+35.4</f>
        <v>43.077999999999996</v>
      </c>
      <c r="F60" s="130">
        <f>E60</f>
        <v>43.077999999999996</v>
      </c>
      <c r="G60" s="130" t="s">
        <v>235</v>
      </c>
      <c r="H60" s="130" t="s">
        <v>235</v>
      </c>
      <c r="I60" s="130">
        <v>43</v>
      </c>
      <c r="J60" s="130" t="s">
        <v>235</v>
      </c>
      <c r="K60" s="130" t="s">
        <v>235</v>
      </c>
      <c r="L60" s="130">
        <f>VLOOKUP($A60,'[1]2025 Sign Ups'!$B$2:$K$104,3,FALSE)</f>
        <v>7.6779999999999973</v>
      </c>
      <c r="M60" s="132">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N60" s="132">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O60" s="132">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P60" s="132">
        <f>_xlfn.IFS(COUNTIF($G60:J60, "&gt;1")&gt;6,AVERAGE(SMALL(($G60:J60),{1,2,3,4,5}))-$F$1,COUNTIF($G60:J60, "&gt;1")&gt;5,AVERAGE(SMALL(($G60:J60),{1,2,3,4}))-$F$1,COUNTIF($G60:J60, "&gt;1")&gt;3,AVERAGE(SMALL(($F60:J60),{1,2,3,4}))-$F$1,COUNTIF($G60:J60, "&gt;1")&gt;1,AVERAGE(SMALL(($E60:J60),{1,2,3,4}))-$F$1,COUNTIF($G60:J60, "&gt;0")=1,AVERAGE(SMALL(($E60:J60),{1,2,3}))-$F$1,COUNTIF($G60:J60, "=0")=0,AVERAGE(SMALL(($E60:J60),{1,2}))-$F$1)</f>
        <v>7.652000000000001</v>
      </c>
      <c r="Q60" s="132">
        <f>_xlfn.IFS(COUNTIF($G60:K60, "&gt;1")&gt;6,AVERAGE(SMALL(($G60:K60),{1,2,3,4,5}))-$F$1,COUNTIF($G60:K60, "&gt;1")&gt;5,AVERAGE(SMALL(($G60:K60),{1,2,3,4}))-$F$1,COUNTIF($G60:K60, "&gt;1")&gt;3,AVERAGE(SMALL(($F60:K60),{1,2,3,4}))-$F$1,COUNTIF($G60:K60, "&gt;1")&gt;1,AVERAGE(SMALL(($E60:K60),{1,2,3,4}))-$F$1,COUNTIF($G60:K60, "&gt;0")=1,AVERAGE(SMALL(($E60:K60),{1,2,3}))-$F$1,COUNTIF($G60:K60, "=0")=0,AVERAGE(SMALL(($E60:K60),{1,2}))-$F$1)</f>
        <v>7.652000000000001</v>
      </c>
      <c r="R60" s="133">
        <f>COUNT(G60:K60)</f>
        <v>1</v>
      </c>
      <c r="S60" s="134">
        <v>2</v>
      </c>
    </row>
    <row r="61" spans="1:20" ht="15.75" x14ac:dyDescent="0.25">
      <c r="A61" s="38" t="s">
        <v>123</v>
      </c>
      <c r="B61" s="129" t="str">
        <f>INDEX('[1]2025 Sign Ups'!$C$2:$C$103,MATCH(A61,'[1]2025 Sign Ups'!$B$2:$B$103,0))</f>
        <v>Y</v>
      </c>
      <c r="C61" s="129">
        <v>6</v>
      </c>
      <c r="D61" s="129" t="s">
        <v>219</v>
      </c>
      <c r="E61" s="130">
        <f>AVERAGE(G61:H61)</f>
        <v>47</v>
      </c>
      <c r="F61" s="130">
        <f>E61</f>
        <v>47</v>
      </c>
      <c r="G61" s="131">
        <v>48</v>
      </c>
      <c r="H61" s="131">
        <v>46</v>
      </c>
      <c r="I61" s="131">
        <v>44</v>
      </c>
      <c r="J61" s="131">
        <v>41</v>
      </c>
      <c r="K61" s="131">
        <v>43</v>
      </c>
      <c r="L61" s="130">
        <f>(G61-$F$1)*0.7</f>
        <v>8.82</v>
      </c>
      <c r="M61" s="130">
        <f>(H61-$F$1)*0.6</f>
        <v>6.36</v>
      </c>
      <c r="N61" s="132">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O61" s="132">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P61" s="145">
        <f>_xlfn.IFS(COUNTIF($G61:J61, "&gt;1")&gt;6,AVERAGE(SMALL(($G61:J61),{1,2,3,4,5}))-$F$1,COUNTIF($G61:J61, "&gt;1")&gt;5,AVERAGE(SMALL(($G61:J61),{1,2,3,4}))-$F$1,COUNTIF($G61:J61, "&gt;1")&gt;3,AVERAGE(SMALL(($F61:J61),{1,2,3,4}))-$F$1,COUNTIF($G61:J61, "&gt;1")&gt;1,AVERAGE(SMALL(($E61:J61),{1,2,3,4}))-$F$1,COUNTIF($G61:J61, "&gt;0")=1,AVERAGE(SMALL(($E61:J61),{1,2,3}))-$F$1,COUNTIF($G61:J61, "=0")=0,AVERAGE(SMALL(($E61:J61),{1,2}))-$F$1)-1</f>
        <v>8.1000000000000014</v>
      </c>
      <c r="Q61" s="132">
        <f>_xlfn.IFS(COUNTIF($G61:K61, "&gt;1")&gt;6,AVERAGE(SMALL(($G61:K61),{1,2,3,4,5}))-$F$1,COUNTIF($G61:K61, "&gt;1")&gt;5,AVERAGE(SMALL(($G61:K61),{1,2,3,4}))-$F$1,COUNTIF($G61:K61, "&gt;1")&gt;3,AVERAGE(SMALL(($F61:K61),{1,2,3,4}))-$F$1,COUNTIF($G61:K61, "&gt;1")&gt;1,AVERAGE(SMALL(($E61:K61),{1,2,3,4}))-$F$1,COUNTIF($G61:K61, "&gt;0")=1,AVERAGE(SMALL(($E61:K61),{1,2,3}))-$F$1,COUNTIF($G61:K61, "=0")=0,AVERAGE(SMALL(($E61:K61),{1,2}))-$F$1)</f>
        <v>8.1000000000000014</v>
      </c>
      <c r="R61" s="133">
        <f>COUNT(G61:K61)</f>
        <v>5</v>
      </c>
      <c r="S61" s="134">
        <v>1</v>
      </c>
    </row>
    <row r="62" spans="1:20" ht="15.75" x14ac:dyDescent="0.25">
      <c r="A62" s="31" t="s">
        <v>134</v>
      </c>
      <c r="B62" s="129" t="str">
        <f>INDEX('[1]2025 Sign Ups'!$C$2:$C$103,MATCH(A62,'[1]2025 Sign Ups'!$B$2:$B$103,0))</f>
        <v>Y</v>
      </c>
      <c r="C62" s="129">
        <v>2</v>
      </c>
      <c r="D62" s="129" t="str">
        <f>VLOOKUP($A62,'[1]2025 Sign Ups'!$B$2:$G$127,5,FALSE)</f>
        <v>S</v>
      </c>
      <c r="E62" s="130">
        <f>L62+35.4</f>
        <v>42.5</v>
      </c>
      <c r="F62" s="130">
        <f>E62</f>
        <v>42.5</v>
      </c>
      <c r="G62" s="131" t="s">
        <v>235</v>
      </c>
      <c r="H62" s="131" t="s">
        <v>235</v>
      </c>
      <c r="I62" s="131">
        <v>49</v>
      </c>
      <c r="J62" s="131">
        <v>44</v>
      </c>
      <c r="K62" s="131" t="s">
        <v>235</v>
      </c>
      <c r="L62" s="130">
        <f>VLOOKUP($A62,'[1]2025 Sign Ups'!$B$2:$K$104,3,FALSE)</f>
        <v>7.1000000000000014</v>
      </c>
      <c r="M62" s="132">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N62" s="132">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O62" s="132">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P62" s="132">
        <f>_xlfn.IFS(COUNTIF($G62:J62, "&gt;1")&gt;6,AVERAGE(SMALL(($G62:J62),{1,2,3,4,5}))-$F$1,COUNTIF($G62:J62, "&gt;1")&gt;5,AVERAGE(SMALL(($G62:J62),{1,2,3,4}))-$F$1,COUNTIF($G62:J62, "&gt;1")&gt;3,AVERAGE(SMALL(($F62:J62),{1,2,3,4}))-$F$1,COUNTIF($G62:J62, "&gt;1")&gt;1,AVERAGE(SMALL(($E62:J62),{1,2,3,4}))-$F$1,COUNTIF($G62:J62, "&gt;0")=1,AVERAGE(SMALL(($E62:J62),{1,2,3}))-$F$1,COUNTIF($G62:J62, "=0")=0,AVERAGE(SMALL(($E62:J62),{1,2}))-$F$1)</f>
        <v>9.1000000000000014</v>
      </c>
      <c r="Q62" s="132">
        <f>_xlfn.IFS(COUNTIF($G62:K62, "&gt;1")&gt;6,AVERAGE(SMALL(($G62:K62),{1,2,3,4,5}))-$F$1,COUNTIF($G62:K62, "&gt;1")&gt;5,AVERAGE(SMALL(($G62:K62),{1,2,3,4}))-$F$1,COUNTIF($G62:K62, "&gt;1")&gt;3,AVERAGE(SMALL(($F62:K62),{1,2,3,4}))-$F$1,COUNTIF($G62:K62, "&gt;1")&gt;1,AVERAGE(SMALL(($E62:K62),{1,2,3,4}))-$F$1,COUNTIF($G62:K62, "&gt;0")=1,AVERAGE(SMALL(($E62:K62),{1,2,3}))-$F$1,COUNTIF($G62:K62, "=0")=0,AVERAGE(SMALL(($E62:K62),{1,2}))-$F$1)</f>
        <v>9.1000000000000014</v>
      </c>
      <c r="R62" s="133">
        <f>COUNT(G62:K62)</f>
        <v>2</v>
      </c>
      <c r="S62" s="134">
        <v>2</v>
      </c>
    </row>
    <row r="63" spans="1:20" ht="15.75" x14ac:dyDescent="0.25">
      <c r="A63" s="31" t="s">
        <v>135</v>
      </c>
      <c r="B63" s="129" t="str">
        <f>INDEX('[1]2025 Sign Ups'!$C$2:$C$103,MATCH(A63,'[1]2025 Sign Ups'!$B$2:$B$103,0))</f>
        <v>Y</v>
      </c>
      <c r="C63" s="129">
        <v>8</v>
      </c>
      <c r="D63" s="129" t="str">
        <f>VLOOKUP($A63,'[1]2025 Sign Ups'!$B$2:$G$127,5,FALSE)</f>
        <v>R</v>
      </c>
      <c r="E63" s="130">
        <f>L63+35.4</f>
        <v>43.2</v>
      </c>
      <c r="F63" s="130">
        <f>E63</f>
        <v>43.2</v>
      </c>
      <c r="G63" s="130">
        <v>41</v>
      </c>
      <c r="H63" s="130">
        <v>48</v>
      </c>
      <c r="I63" s="130">
        <v>42</v>
      </c>
      <c r="J63" s="130">
        <v>42</v>
      </c>
      <c r="K63" s="130">
        <v>40</v>
      </c>
      <c r="L63" s="130">
        <f>VLOOKUP($A63,'[1]2025 Sign Ups'!$B$2:$K$104,3,FALSE)</f>
        <v>7.8000000000000043</v>
      </c>
      <c r="M63" s="132">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N63" s="132">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O63" s="132">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P63" s="132">
        <f>_xlfn.IFS(COUNTIF($G63:J63, "&gt;1")&gt;6,AVERAGE(SMALL(($G63:J63),{1,2,3,4,5}))-$F$1,COUNTIF($G63:J63, "&gt;1")&gt;5,AVERAGE(SMALL(($G63:J63),{1,2,3,4}))-$F$1,COUNTIF($G63:J63, "&gt;1")&gt;3,AVERAGE(SMALL(($F63:J63),{1,2,3,4}))-$F$1,COUNTIF($G63:J63, "&gt;1")&gt;1,AVERAGE(SMALL(($E63:J63),{1,2,3,4}))-$F$1,COUNTIF($G63:J63, "&gt;0")=1,AVERAGE(SMALL(($E63:J63),{1,2,3}))-$F$1,COUNTIF($G63:J63, "=0")=0,AVERAGE(SMALL(($E63:J63),{1,2}))-$F$1)</f>
        <v>6.6499999999999986</v>
      </c>
      <c r="Q63" s="132">
        <f>_xlfn.IFS(COUNTIF($G63:K63, "&gt;1")&gt;6,AVERAGE(SMALL(($G63:K63),{1,2,3,4,5}))-$F$1,COUNTIF($G63:K63, "&gt;1")&gt;5,AVERAGE(SMALL(($G63:K63),{1,2,3,4}))-$F$1,COUNTIF($G63:K63, "&gt;1")&gt;3,AVERAGE(SMALL(($F63:K63),{1,2,3,4}))-$F$1,COUNTIF($G63:K63, "&gt;1")&gt;1,AVERAGE(SMALL(($E63:K63),{1,2,3,4}))-$F$1,COUNTIF($G63:K63, "&gt;0")=1,AVERAGE(SMALL(($E63:K63),{1,2,3}))-$F$1,COUNTIF($G63:K63, "=0")=0,AVERAGE(SMALL(($E63:K63),{1,2}))-$F$1)</f>
        <v>5.8500000000000014</v>
      </c>
      <c r="R63" s="133">
        <f>COUNT(G63:K63)</f>
        <v>5</v>
      </c>
      <c r="S63" s="134">
        <v>2</v>
      </c>
    </row>
    <row r="64" spans="1:20" ht="15.75" x14ac:dyDescent="0.25">
      <c r="A64" s="31" t="s">
        <v>85</v>
      </c>
      <c r="B64" s="129" t="str">
        <f>INDEX('[1]2025 Sign Ups'!$C$2:$C$103,MATCH(A64,'[1]2025 Sign Ups'!$B$2:$B$103,0))</f>
        <v>Y</v>
      </c>
      <c r="C64" s="129">
        <v>3</v>
      </c>
      <c r="D64" s="129" t="str">
        <f>VLOOKUP($A64,'[1]2025 Sign Ups'!$B$2:$G$127,5,FALSE)</f>
        <v>R</v>
      </c>
      <c r="E64" s="130">
        <f>L64+35.4</f>
        <v>40.666666666666664</v>
      </c>
      <c r="F64" s="130">
        <f>E64</f>
        <v>40.666666666666664</v>
      </c>
      <c r="G64" s="131" t="s">
        <v>235</v>
      </c>
      <c r="H64" s="131">
        <v>49</v>
      </c>
      <c r="I64" s="131">
        <v>42</v>
      </c>
      <c r="J64" s="131">
        <v>40</v>
      </c>
      <c r="K64" s="131">
        <v>41</v>
      </c>
      <c r="L64" s="130">
        <f>VLOOKUP($A64,'[1]2025 Sign Ups'!$B$2:$K$104,3,FALSE)</f>
        <v>5.2666666666666657</v>
      </c>
      <c r="M64" s="132">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N64" s="132">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O64" s="132">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P64" s="132">
        <f>_xlfn.IFS(COUNTIF($G64:J64, "&gt;1")&gt;6,AVERAGE(SMALL(($G64:J64),{1,2,3,4,5}))-$F$1,COUNTIF($G64:J64, "&gt;1")&gt;5,AVERAGE(SMALL(($G64:J64),{1,2,3,4}))-$F$1,COUNTIF($G64:J64, "&gt;1")&gt;3,AVERAGE(SMALL(($F64:J64),{1,2,3,4}))-$F$1,COUNTIF($G64:J64, "&gt;1")&gt;1,AVERAGE(SMALL(($E64:J64),{1,2,3,4}))-$F$1,COUNTIF($G64:J64, "&gt;0")=1,AVERAGE(SMALL(($E64:J64),{1,2,3}))-$F$1,COUNTIF($G64:J64, "=0")=0,AVERAGE(SMALL(($E64:J64),{1,2}))-$F$1)</f>
        <v>5.43333333333333</v>
      </c>
      <c r="Q64" s="132">
        <f>_xlfn.IFS(COUNTIF($G64:K64, "&gt;1")&gt;6,AVERAGE(SMALL(($G64:K64),{1,2,3,4,5}))-$F$1,COUNTIF($G64:K64, "&gt;1")&gt;5,AVERAGE(SMALL(($G64:K64),{1,2,3,4}))-$F$1,COUNTIF($G64:K64, "&gt;1")&gt;3,AVERAGE(SMALL(($F64:K64),{1,2,3,4}))-$F$1,COUNTIF($G64:K64, "&gt;1")&gt;1,AVERAGE(SMALL(($E64:K64),{1,2,3,4}))-$F$1,COUNTIF($G64:K64, "&gt;0")=1,AVERAGE(SMALL(($E64:K64),{1,2,3}))-$F$1,COUNTIF($G64:K64, "=0")=0,AVERAGE(SMALL(($E64:K64),{1,2}))-$F$1)</f>
        <v>5.5166666666666657</v>
      </c>
      <c r="R64" s="133">
        <f>COUNT(G64:K64)</f>
        <v>4</v>
      </c>
      <c r="S64" s="134">
        <v>2</v>
      </c>
    </row>
    <row r="65" spans="1:19" ht="15.75" x14ac:dyDescent="0.25">
      <c r="A65" s="31" t="s">
        <v>74</v>
      </c>
      <c r="B65" s="129" t="str">
        <f>INDEX('[1]2025 Sign Ups'!$C$2:$C$103,MATCH(A65,'[1]2025 Sign Ups'!$B$2:$B$103,0))</f>
        <v>Y</v>
      </c>
      <c r="C65" s="129">
        <v>5</v>
      </c>
      <c r="D65" s="129" t="str">
        <f>VLOOKUP($A65,'[1]2025 Sign Ups'!$B$2:$G$127,5,FALSE)</f>
        <v>R</v>
      </c>
      <c r="E65" s="130">
        <f>L65+35.4</f>
        <v>36.799999999999997</v>
      </c>
      <c r="F65" s="130">
        <f>E65</f>
        <v>36.799999999999997</v>
      </c>
      <c r="G65" s="130">
        <v>37</v>
      </c>
      <c r="H65" s="130">
        <v>37</v>
      </c>
      <c r="I65" s="130">
        <v>38</v>
      </c>
      <c r="J65" s="130">
        <v>39</v>
      </c>
      <c r="K65" s="130">
        <v>38</v>
      </c>
      <c r="L65" s="130">
        <f>VLOOKUP($A65,'[1]2025 Sign Ups'!$B$2:$K$104,3,FALSE)</f>
        <v>1.3999999999999986</v>
      </c>
      <c r="M65" s="132">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N65" s="132">
        <f>_xlfn.IFS(COUNTIF($G65:H65, "&gt;1")&gt;6,AVERAGE(SMALL(($G65:H65),{1,2,3,4,5}))-$F$1,COUNTIF($G65:H65, "&gt;1")&gt;5,AVERAGE(SMALL(($G65:H65),{1,2,3,4}))-$F$1,COUNTIF($G65:H65, "&gt;1")&gt;3,AVERAGE(SMALL(($F65:H65),{1,2,3,4}))-$F$1,COUNTIF($G65:H65, "&gt;1")&gt;1,AVERAGE(SMALL(($E65:H65),{1,2,3,4}))-$F$1,COUNTIF($G65:H65, "&gt;0")=1,AVERAGE(SMALL(($E65:H65),{1,2,3}))-$F$1,COUNTIF($G65:H65, "=0")=0,AVERAGE(SMALL(($E65:H65),{1,2}))-$F$1)</f>
        <v>1.5</v>
      </c>
      <c r="O65" s="132">
        <f>_xlfn.IFS(COUNTIF($G65:I65, "&gt;1")&gt;6,AVERAGE(SMALL(($G65:I65),{1,2,3,4,5}))-$F$1,COUNTIF($G65:I65, "&gt;1")&gt;5,AVERAGE(SMALL(($G65:I65),{1,2,3,4}))-$F$1,COUNTIF($G65:I65, "&gt;1")&gt;3,AVERAGE(SMALL(($F65:I65),{1,2,3,4}))-$F$1,COUNTIF($G65:I65, "&gt;1")&gt;1,AVERAGE(SMALL(($E65:I65),{1,2,3,4}))-$F$1,COUNTIF($G65:I65, "&gt;0")=1,AVERAGE(SMALL(($E65:I65),{1,2,3}))-$F$1,COUNTIF($G65:I65, "=0")=0,AVERAGE(SMALL(($E65:I65),{1,2}))-$F$1)</f>
        <v>1.5</v>
      </c>
      <c r="P65" s="132">
        <f>_xlfn.IFS(COUNTIF($G65:J65, "&gt;1")&gt;6,AVERAGE(SMALL(($G65:J65),{1,2,3,4,5}))-$F$1,COUNTIF($G65:J65, "&gt;1")&gt;5,AVERAGE(SMALL(($G65:J65),{1,2,3,4}))-$F$1,COUNTIF($G65:J65, "&gt;1")&gt;3,AVERAGE(SMALL(($F65:J65),{1,2,3,4}))-$F$1,COUNTIF($G65:J65, "&gt;1")&gt;1,AVERAGE(SMALL(($E65:J65),{1,2,3,4}))-$F$1,COUNTIF($G65:J65, "&gt;0")=1,AVERAGE(SMALL(($E65:J65),{1,2,3}))-$F$1,COUNTIF($G65:J65, "=0")=0,AVERAGE(SMALL(($E65:J65),{1,2}))-$F$1)</f>
        <v>1.8000000000000043</v>
      </c>
      <c r="Q65" s="132">
        <f>_xlfn.IFS(COUNTIF($G65:K65, "&gt;1")&gt;6,AVERAGE(SMALL(($G65:K65),{1,2,3,4,5}))-$F$1,COUNTIF($G65:K65, "&gt;1")&gt;5,AVERAGE(SMALL(($G65:K65),{1,2,3,4}))-$F$1,COUNTIF($G65:K65, "&gt;1")&gt;3,AVERAGE(SMALL(($F65:K65),{1,2,3,4}))-$F$1,COUNTIF($G65:K65, "&gt;1")&gt;1,AVERAGE(SMALL(($E65:K65),{1,2,3,4}))-$F$1,COUNTIF($G65:K65, "&gt;0")=1,AVERAGE(SMALL(($E65:K65),{1,2,3}))-$F$1,COUNTIF($G65:K65, "=0")=0,AVERAGE(SMALL(($E65:K65),{1,2}))-$F$1)</f>
        <v>1.8000000000000043</v>
      </c>
      <c r="R65" s="133">
        <f>COUNT(G65:K65)</f>
        <v>5</v>
      </c>
      <c r="S65" s="134">
        <v>2</v>
      </c>
    </row>
    <row r="66" spans="1:19" ht="15.75" x14ac:dyDescent="0.25">
      <c r="A66" s="31" t="s">
        <v>108</v>
      </c>
      <c r="B66" s="129" t="str">
        <f>INDEX('[1]2025 Sign Ups'!$C$2:$C$103,MATCH(A66,'[1]2025 Sign Ups'!$B$2:$B$103,0))</f>
        <v>Y</v>
      </c>
      <c r="C66" s="129">
        <v>10</v>
      </c>
      <c r="D66" s="129" t="str">
        <f>VLOOKUP($A66,'[1]2025 Sign Ups'!$B$2:$G$127,5,FALSE)</f>
        <v>R</v>
      </c>
      <c r="E66" s="130">
        <f>L66+35.4</f>
        <v>41.4</v>
      </c>
      <c r="F66" s="130">
        <f>E66</f>
        <v>41.4</v>
      </c>
      <c r="G66" s="131">
        <v>38</v>
      </c>
      <c r="H66" s="131">
        <v>43</v>
      </c>
      <c r="I66" s="131">
        <v>40</v>
      </c>
      <c r="J66" s="131">
        <v>43</v>
      </c>
      <c r="K66" s="131" t="s">
        <v>235</v>
      </c>
      <c r="L66" s="130">
        <f>VLOOKUP($A66,'[1]2025 Sign Ups'!$B$2:$K$104,3,FALSE)</f>
        <v>6</v>
      </c>
      <c r="M66" s="132">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N66" s="132">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O66" s="132">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P66" s="132">
        <f>_xlfn.IFS(COUNTIF($G66:J66, "&gt;1")&gt;6,AVERAGE(SMALL(($G66:J66),{1,2,3,4,5}))-$F$1,COUNTIF($G66:J66, "&gt;1")&gt;5,AVERAGE(SMALL(($G66:J66),{1,2,3,4}))-$F$1,COUNTIF($G66:J66, "&gt;1")&gt;3,AVERAGE(SMALL(($F66:J66),{1,2,3,4}))-$F$1,COUNTIF($G66:J66, "&gt;1")&gt;1,AVERAGE(SMALL(($E66:J66),{1,2,3,4}))-$F$1,COUNTIF($G66:J66, "&gt;0")=1,AVERAGE(SMALL(($E66:J66),{1,2,3}))-$F$1,COUNTIF($G66:J66, "=0")=0,AVERAGE(SMALL(($E66:J66),{1,2}))-$F$1)</f>
        <v>5.2000000000000028</v>
      </c>
      <c r="Q66" s="132">
        <f>_xlfn.IFS(COUNTIF($G66:K66, "&gt;1")&gt;6,AVERAGE(SMALL(($G66:K66),{1,2,3,4,5}))-$F$1,COUNTIF($G66:K66, "&gt;1")&gt;5,AVERAGE(SMALL(($G66:K66),{1,2,3,4}))-$F$1,COUNTIF($G66:K66, "&gt;1")&gt;3,AVERAGE(SMALL(($F66:K66),{1,2,3,4}))-$F$1,COUNTIF($G66:K66, "&gt;1")&gt;1,AVERAGE(SMALL(($E66:K66),{1,2,3,4}))-$F$1,COUNTIF($G66:K66, "&gt;0")=1,AVERAGE(SMALL(($E66:K66),{1,2,3}))-$F$1,COUNTIF($G66:K66, "=0")=0,AVERAGE(SMALL(($E66:K66),{1,2}))-$F$1)</f>
        <v>5.2000000000000028</v>
      </c>
      <c r="R66" s="133">
        <f>COUNT(G66:K66)</f>
        <v>4</v>
      </c>
      <c r="S66" s="134">
        <v>2</v>
      </c>
    </row>
    <row r="67" spans="1:19" ht="15.75" x14ac:dyDescent="0.25">
      <c r="A67" s="31" t="s">
        <v>140</v>
      </c>
      <c r="B67" s="129" t="str">
        <f>INDEX('[1]2025 Sign Ups'!$C$2:$C$103,MATCH(A67,'[1]2025 Sign Ups'!$B$2:$B$103,0))</f>
        <v>Y</v>
      </c>
      <c r="C67" s="129">
        <v>9</v>
      </c>
      <c r="D67" s="129" t="str">
        <f>VLOOKUP($A67,'[1]2025 Sign Ups'!$B$2:$G$127,5,FALSE)</f>
        <v>R</v>
      </c>
      <c r="E67" s="130">
        <f>L67+35.4</f>
        <v>41.4</v>
      </c>
      <c r="F67" s="130">
        <f>E67</f>
        <v>41.4</v>
      </c>
      <c r="G67" s="130" t="s">
        <v>235</v>
      </c>
      <c r="H67" s="130" t="s">
        <v>235</v>
      </c>
      <c r="I67" s="130" t="s">
        <v>235</v>
      </c>
      <c r="J67" s="130" t="s">
        <v>235</v>
      </c>
      <c r="K67" s="130">
        <v>40</v>
      </c>
      <c r="L67" s="130">
        <f>VLOOKUP($A67,'[1]2025 Sign Ups'!$B$2:$K$104,3,FALSE)</f>
        <v>6</v>
      </c>
      <c r="M67" s="132">
        <f>_xlfn.IFS(COUNTIF($G67:G67, "&gt;1")&gt;6,AVERAGE(SMALL(($G67:G67),{1,2,3,4,5}))-$F$1,COUNTIF($G67:G67, "&gt;1")&gt;5,AVERAGE(SMALL(($G67:G67),{1,2,3,4}))-$F$1,COUNTIF($G67:G67, "&gt;1")&gt;3,AVERAGE(SMALL(($F67:G67),{1,2,3,4}))-$F$1,COUNTIF($G67:G67, "&gt;1")&gt;1,AVERAGE(SMALL(($E67:G67),{1,2,3,4}))-$F$1,COUNTIF($G67:G67, "&gt;0")=1,AVERAGE(SMALL(($E67:G67),{1,2,3}))-$F$1,COUNTIF($G67:G67, "=0")=0,AVERAGE(SMALL(($E67:G67),{1,2}))-$F$1)</f>
        <v>6</v>
      </c>
      <c r="N67" s="132">
        <f>_xlfn.IFS(COUNTIF($G67:H67, "&gt;1")&gt;6,AVERAGE(SMALL(($G67:H67),{1,2,3,4,5}))-$F$1,COUNTIF($G67:H67, "&gt;1")&gt;5,AVERAGE(SMALL(($G67:H67),{1,2,3,4}))-$F$1,COUNTIF($G67:H67, "&gt;1")&gt;3,AVERAGE(SMALL(($F67:H67),{1,2,3,4}))-$F$1,COUNTIF($G67:H67, "&gt;1")&gt;1,AVERAGE(SMALL(($E67:H67),{1,2,3,4}))-$F$1,COUNTIF($G67:H67, "&gt;0")=1,AVERAGE(SMALL(($E67:H67),{1,2,3}))-$F$1,COUNTIF($G67:H67, "=0")=0,AVERAGE(SMALL(($E67:H67),{1,2}))-$F$1)</f>
        <v>6</v>
      </c>
      <c r="O67" s="132">
        <f>_xlfn.IFS(COUNTIF($G67:I67, "&gt;1")&gt;6,AVERAGE(SMALL(($G67:I67),{1,2,3,4,5}))-$F$1,COUNTIF($G67:I67, "&gt;1")&gt;5,AVERAGE(SMALL(($G67:I67),{1,2,3,4}))-$F$1,COUNTIF($G67:I67, "&gt;1")&gt;3,AVERAGE(SMALL(($F67:I67),{1,2,3,4}))-$F$1,COUNTIF($G67:I67, "&gt;1")&gt;1,AVERAGE(SMALL(($E67:I67),{1,2,3,4}))-$F$1,COUNTIF($G67:I67, "&gt;0")=1,AVERAGE(SMALL(($E67:I67),{1,2,3}))-$F$1,COUNTIF($G67:I67, "=0")=0,AVERAGE(SMALL(($E67:I67),{1,2}))-$F$1)</f>
        <v>6</v>
      </c>
      <c r="P67" s="132">
        <f>_xlfn.IFS(COUNTIF($G67:J67, "&gt;1")&gt;6,AVERAGE(SMALL(($G67:J67),{1,2,3,4,5}))-$F$1,COUNTIF($G67:J67, "&gt;1")&gt;5,AVERAGE(SMALL(($G67:J67),{1,2,3,4}))-$F$1,COUNTIF($G67:J67, "&gt;1")&gt;3,AVERAGE(SMALL(($F67:J67),{1,2,3,4}))-$F$1,COUNTIF($G67:J67, "&gt;1")&gt;1,AVERAGE(SMALL(($E67:J67),{1,2,3,4}))-$F$1,COUNTIF($G67:J67, "&gt;0")=1,AVERAGE(SMALL(($E67:J67),{1,2,3}))-$F$1,COUNTIF($G67:J67, "=0")=0,AVERAGE(SMALL(($E67:J67),{1,2}))-$F$1)</f>
        <v>6</v>
      </c>
      <c r="Q67" s="132">
        <f>_xlfn.IFS(COUNTIF($G67:K67, "&gt;1")&gt;6,AVERAGE(SMALL(($G67:K67),{1,2,3,4,5}))-$F$1,COUNTIF($G67:K67, "&gt;1")&gt;5,AVERAGE(SMALL(($G67:K67),{1,2,3,4}))-$F$1,COUNTIF($G67:K67, "&gt;1")&gt;3,AVERAGE(SMALL(($F67:K67),{1,2,3,4}))-$F$1,COUNTIF($G67:K67, "&gt;1")&gt;1,AVERAGE(SMALL(($E67:K67),{1,2,3,4}))-$F$1,COUNTIF($G67:K67, "&gt;0")=1,AVERAGE(SMALL(($E67:K67),{1,2,3}))-$F$1,COUNTIF($G67:K67, "=0")=0,AVERAGE(SMALL(($E67:K67),{1,2}))-$F$1)</f>
        <v>5.5333333333333385</v>
      </c>
      <c r="R67" s="133">
        <f>COUNT(G67:K67)</f>
        <v>1</v>
      </c>
      <c r="S67" s="134">
        <v>2</v>
      </c>
    </row>
    <row r="68" spans="1:19" ht="15.75" x14ac:dyDescent="0.25">
      <c r="A68" s="31" t="s">
        <v>124</v>
      </c>
      <c r="B68" s="129" t="str">
        <f>INDEX('[1]2025 Sign Ups'!$C$2:$C$103,MATCH(A68,'[1]2025 Sign Ups'!$B$2:$B$103,0))</f>
        <v>Y</v>
      </c>
      <c r="C68" s="129">
        <v>6</v>
      </c>
      <c r="D68" s="129" t="str">
        <f>VLOOKUP($A68,'[1]2025 Sign Ups'!$B$2:$G$127,5,FALSE)</f>
        <v>R</v>
      </c>
      <c r="E68" s="130">
        <f>L68+35.4</f>
        <v>36.833333333333336</v>
      </c>
      <c r="F68" s="130">
        <f>E68</f>
        <v>36.833333333333336</v>
      </c>
      <c r="G68" s="131">
        <v>38</v>
      </c>
      <c r="H68" s="131">
        <v>39</v>
      </c>
      <c r="I68" s="131">
        <v>38</v>
      </c>
      <c r="J68" s="131">
        <v>40</v>
      </c>
      <c r="K68" s="131">
        <v>39</v>
      </c>
      <c r="L68" s="130">
        <f>VLOOKUP($A68,'[1]2025 Sign Ups'!$B$2:$K$104,3,FALSE)</f>
        <v>1.4333333333333371</v>
      </c>
      <c r="M68" s="132">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N68" s="132">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O68" s="132">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P68" s="132">
        <f>_xlfn.IFS(COUNTIF($G68:J68, "&gt;1")&gt;6,AVERAGE(SMALL(($G68:J68),{1,2,3,4,5}))-$F$1,COUNTIF($G68:J68, "&gt;1")&gt;5,AVERAGE(SMALL(($G68:J68),{1,2,3,4}))-$F$1,COUNTIF($G68:J68, "&gt;1")&gt;3,AVERAGE(SMALL(($F68:J68),{1,2,3,4}))-$F$1,COUNTIF($G68:J68, "&gt;1")&gt;1,AVERAGE(SMALL(($E68:J68),{1,2,3,4}))-$F$1,COUNTIF($G68:J68, "&gt;0")=1,AVERAGE(SMALL(($E68:J68),{1,2,3}))-$F$1,COUNTIF($G68:J68, "=0")=0,AVERAGE(SMALL(($E68:J68),{1,2}))-$F$1)</f>
        <v>2.5583333333333371</v>
      </c>
      <c r="Q68" s="132">
        <f>_xlfn.IFS(COUNTIF($G68:K68, "&gt;1")&gt;6,AVERAGE(SMALL(($G68:K68),{1,2,3,4,5}))-$F$1,COUNTIF($G68:K68, "&gt;1")&gt;5,AVERAGE(SMALL(($G68:K68),{1,2,3,4}))-$F$1,COUNTIF($G68:K68, "&gt;1")&gt;3,AVERAGE(SMALL(($F68:K68),{1,2,3,4}))-$F$1,COUNTIF($G68:K68, "&gt;1")&gt;1,AVERAGE(SMALL(($E68:K68),{1,2,3,4}))-$F$1,COUNTIF($G68:K68, "&gt;0")=1,AVERAGE(SMALL(($E68:K68),{1,2,3}))-$F$1,COUNTIF($G68:K68, "=0")=0,AVERAGE(SMALL(($E68:K68),{1,2}))-$F$1)</f>
        <v>2.5583333333333371</v>
      </c>
      <c r="R68" s="133">
        <f>COUNT(G68:K68)</f>
        <v>5</v>
      </c>
      <c r="S68" s="134">
        <v>2</v>
      </c>
    </row>
    <row r="69" spans="1:19" ht="15.75" x14ac:dyDescent="0.25">
      <c r="A69" s="31" t="s">
        <v>43</v>
      </c>
      <c r="B69" s="129" t="str">
        <f>INDEX('[1]2025 Sign Ups'!$C$2:$C$103,MATCH(A69,'[1]2025 Sign Ups'!$B$2:$B$103,0))</f>
        <v>Y</v>
      </c>
      <c r="C69" s="129">
        <v>1</v>
      </c>
      <c r="D69" s="129" t="str">
        <f>VLOOKUP($A69,'[1]2025 Sign Ups'!$B$2:$G$127,5,FALSE)</f>
        <v>R</v>
      </c>
      <c r="E69" s="130">
        <f>L69+35.4</f>
        <v>45.166666666666664</v>
      </c>
      <c r="F69" s="130">
        <f>E69</f>
        <v>45.166666666666664</v>
      </c>
      <c r="G69" s="131">
        <v>47</v>
      </c>
      <c r="H69" s="131">
        <v>47</v>
      </c>
      <c r="I69" s="131">
        <v>49</v>
      </c>
      <c r="J69" s="131">
        <v>54</v>
      </c>
      <c r="K69" s="131">
        <v>47</v>
      </c>
      <c r="L69" s="130">
        <f>VLOOKUP($A69,'[1]2025 Sign Ups'!$B$2:$K$104,3,FALSE)</f>
        <v>9.7666666666666657</v>
      </c>
      <c r="M69" s="132">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N69" s="132">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O69" s="132">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P69" s="132">
        <f>_xlfn.IFS(COUNTIF($G69:J69, "&gt;1")&gt;6,AVERAGE(SMALL(($G69:J69),{1,2,3,4,5}))-$F$1,COUNTIF($G69:J69, "&gt;1")&gt;5,AVERAGE(SMALL(($G69:J69),{1,2,3,4}))-$F$1,COUNTIF($G69:J69, "&gt;1")&gt;3,AVERAGE(SMALL(($F69:J69),{1,2,3,4}))-$F$1,COUNTIF($G69:J69, "&gt;1")&gt;1,AVERAGE(SMALL(($E69:J69),{1,2,3,4}))-$F$1,COUNTIF($G69:J69, "&gt;0")=1,AVERAGE(SMALL(($E69:J69),{1,2,3}))-$F$1,COUNTIF($G69:J69, "=0")=0,AVERAGE(SMALL(($E69:J69),{1,2}))-$F$1)</f>
        <v>11.641666666666666</v>
      </c>
      <c r="Q69" s="132">
        <f>_xlfn.IFS(COUNTIF($G69:K69, "&gt;1")&gt;6,AVERAGE(SMALL(($G69:K69),{1,2,3,4,5}))-$F$1,COUNTIF($G69:K69, "&gt;1")&gt;5,AVERAGE(SMALL(($G69:K69),{1,2,3,4}))-$F$1,COUNTIF($G69:K69, "&gt;1")&gt;3,AVERAGE(SMALL(($F69:K69),{1,2,3,4}))-$F$1,COUNTIF($G69:K69, "&gt;1")&gt;1,AVERAGE(SMALL(($E69:K69),{1,2,3,4}))-$F$1,COUNTIF($G69:K69, "&gt;0")=1,AVERAGE(SMALL(($E69:K69),{1,2,3}))-$F$1,COUNTIF($G69:K69, "=0")=0,AVERAGE(SMALL(($E69:K69),{1,2}))-$F$1)</f>
        <v>11.141666666666666</v>
      </c>
      <c r="R69" s="133">
        <f>COUNT(G69:K69)</f>
        <v>5</v>
      </c>
      <c r="S69" s="134">
        <v>2</v>
      </c>
    </row>
    <row r="70" spans="1:19" ht="15.75" x14ac:dyDescent="0.25">
      <c r="A70" s="59" t="s">
        <v>143</v>
      </c>
      <c r="B70" s="129" t="str">
        <f>INDEX('[1]2025 Sign Ups'!$C$2:$C$103,MATCH(A70,'[1]2025 Sign Ups'!$B$2:$B$103,0))</f>
        <v>Y</v>
      </c>
      <c r="C70" s="129">
        <v>8</v>
      </c>
      <c r="D70" s="129" t="str">
        <f>VLOOKUP($A70,'[1]2025 Sign Ups'!$B$2:$G$127,5,FALSE)</f>
        <v>R</v>
      </c>
      <c r="E70" s="130">
        <f>L70+35.4</f>
        <v>39.200000000000003</v>
      </c>
      <c r="F70" s="130">
        <f>E70</f>
        <v>39.200000000000003</v>
      </c>
      <c r="G70" s="131" t="s">
        <v>235</v>
      </c>
      <c r="H70" s="131">
        <v>43</v>
      </c>
      <c r="I70" s="131">
        <v>42</v>
      </c>
      <c r="J70" s="131">
        <v>40</v>
      </c>
      <c r="K70" s="131">
        <v>45</v>
      </c>
      <c r="L70" s="130">
        <f>VLOOKUP($A70,'[1]2025 Sign Ups'!$B$2:$K$104,3,FALSE)</f>
        <v>3.8000000000000043</v>
      </c>
      <c r="M70" s="132">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N70" s="132">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O70" s="132">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P70" s="132">
        <f>_xlfn.IFS(COUNTIF($G70:J70, "&gt;1")&gt;6,AVERAGE(SMALL(($G70:J70),{1,2,3,4,5}))-$F$1,COUNTIF($G70:J70, "&gt;1")&gt;5,AVERAGE(SMALL(($G70:J70),{1,2,3,4}))-$F$1,COUNTIF($G70:J70, "&gt;1")&gt;3,AVERAGE(SMALL(($F70:J70),{1,2,3,4}))-$F$1,COUNTIF($G70:J70, "&gt;1")&gt;1,AVERAGE(SMALL(($E70:J70),{1,2,3,4}))-$F$1,COUNTIF($G70:J70, "&gt;0")=1,AVERAGE(SMALL(($E70:J70),{1,2,3}))-$F$1,COUNTIF($G70:J70, "=0")=0,AVERAGE(SMALL(($E70:J70),{1,2}))-$F$1)</f>
        <v>4.7000000000000028</v>
      </c>
      <c r="Q70" s="132">
        <f>_xlfn.IFS(COUNTIF($G70:K70, "&gt;1")&gt;6,AVERAGE(SMALL(($G70:K70),{1,2,3,4,5}))-$F$1,COUNTIF($G70:K70, "&gt;1")&gt;5,AVERAGE(SMALL(($G70:K70),{1,2,3,4}))-$F$1,COUNTIF($G70:K70, "&gt;1")&gt;3,AVERAGE(SMALL(($F70:K70),{1,2,3,4}))-$F$1,COUNTIF($G70:K70, "&gt;1")&gt;1,AVERAGE(SMALL(($E70:K70),{1,2,3,4}))-$F$1,COUNTIF($G70:K70, "&gt;0")=1,AVERAGE(SMALL(($E70:K70),{1,2,3}))-$F$1,COUNTIF($G70:K70, "=0")=0,AVERAGE(SMALL(($E70:K70),{1,2}))-$F$1)</f>
        <v>5.6499999999999986</v>
      </c>
      <c r="R70" s="133">
        <f>COUNT(G70:K70)</f>
        <v>4</v>
      </c>
      <c r="S70" s="134">
        <v>2</v>
      </c>
    </row>
    <row r="71" spans="1:19" ht="15.75" x14ac:dyDescent="0.25">
      <c r="A71" s="31" t="s">
        <v>132</v>
      </c>
      <c r="B71" s="129" t="str">
        <f>INDEX('[1]2025 Sign Ups'!$C$2:$C$103,MATCH(A71,'[1]2025 Sign Ups'!$B$2:$B$103,0))</f>
        <v>Y</v>
      </c>
      <c r="C71" s="129">
        <v>2</v>
      </c>
      <c r="D71" s="129" t="str">
        <f>VLOOKUP($A71,'[1]2025 Sign Ups'!$B$2:$G$127,5,FALSE)</f>
        <v>R</v>
      </c>
      <c r="E71" s="130">
        <f>L71+35.4</f>
        <v>35.65</v>
      </c>
      <c r="F71" s="130">
        <f>E71</f>
        <v>35.65</v>
      </c>
      <c r="G71" s="130" t="s">
        <v>235</v>
      </c>
      <c r="H71" s="130" t="s">
        <v>235</v>
      </c>
      <c r="I71" s="130" t="s">
        <v>235</v>
      </c>
      <c r="J71" s="130">
        <v>38</v>
      </c>
      <c r="K71" s="130" t="s">
        <v>235</v>
      </c>
      <c r="L71" s="130">
        <f>VLOOKUP($A71,'[1]2025 Sign Ups'!$B$2:$K$104,3,FALSE)</f>
        <v>0.25</v>
      </c>
      <c r="M71" s="132">
        <f>_xlfn.IFS(COUNTIF($G71:G71, "&gt;1")&gt;6,AVERAGE(SMALL(($G71:G71),{1,2,3,4,5}))-$F$1,COUNTIF($G71:G71, "&gt;1")&gt;5,AVERAGE(SMALL(($G71:G71),{1,2,3,4}))-$F$1,COUNTIF($G71:G71, "&gt;1")&gt;3,AVERAGE(SMALL(($F71:G71),{1,2,3,4}))-$F$1,COUNTIF($G71:G71, "&gt;1")&gt;1,AVERAGE(SMALL(($E71:G71),{1,2,3,4}))-$F$1,COUNTIF($G71:G71, "&gt;0")=1,AVERAGE(SMALL(($E71:G71),{1,2,3}))-$F$1,COUNTIF($G71:G71, "=0")=0,AVERAGE(SMALL(($E71:G71),{1,2}))-$F$1)</f>
        <v>0.25</v>
      </c>
      <c r="N71" s="132">
        <f>_xlfn.IFS(COUNTIF($G71:H71, "&gt;1")&gt;6,AVERAGE(SMALL(($G71:H71),{1,2,3,4,5}))-$F$1,COUNTIF($G71:H71, "&gt;1")&gt;5,AVERAGE(SMALL(($G71:H71),{1,2,3,4}))-$F$1,COUNTIF($G71:H71, "&gt;1")&gt;3,AVERAGE(SMALL(($F71:H71),{1,2,3,4}))-$F$1,COUNTIF($G71:H71, "&gt;1")&gt;1,AVERAGE(SMALL(($E71:H71),{1,2,3,4}))-$F$1,COUNTIF($G71:H71, "&gt;0")=1,AVERAGE(SMALL(($E71:H71),{1,2,3}))-$F$1,COUNTIF($G71:H71, "=0")=0,AVERAGE(SMALL(($E71:H71),{1,2}))-$F$1)</f>
        <v>0.25</v>
      </c>
      <c r="O71" s="132">
        <f>_xlfn.IFS(COUNTIF($G71:I71, "&gt;1")&gt;6,AVERAGE(SMALL(($G71:I71),{1,2,3,4,5}))-$F$1,COUNTIF($G71:I71, "&gt;1")&gt;5,AVERAGE(SMALL(($G71:I71),{1,2,3,4}))-$F$1,COUNTIF($G71:I71, "&gt;1")&gt;3,AVERAGE(SMALL(($F71:I71),{1,2,3,4}))-$F$1,COUNTIF($G71:I71, "&gt;1")&gt;1,AVERAGE(SMALL(($E71:I71),{1,2,3,4}))-$F$1,COUNTIF($G71:I71, "&gt;0")=1,AVERAGE(SMALL(($E71:I71),{1,2,3}))-$F$1,COUNTIF($G71:I71, "=0")=0,AVERAGE(SMALL(($E71:I71),{1,2}))-$F$1)</f>
        <v>0.25</v>
      </c>
      <c r="P71" s="132">
        <f>_xlfn.IFS(COUNTIF($G71:J71, "&gt;1")&gt;6,AVERAGE(SMALL(($G71:J71),{1,2,3,4,5}))-$F$1,COUNTIF($G71:J71, "&gt;1")&gt;5,AVERAGE(SMALL(($G71:J71),{1,2,3,4}))-$F$1,COUNTIF($G71:J71, "&gt;1")&gt;3,AVERAGE(SMALL(($F71:J71),{1,2,3,4}))-$F$1,COUNTIF($G71:J71, "&gt;1")&gt;1,AVERAGE(SMALL(($E71:J71),{1,2,3,4}))-$F$1,COUNTIF($G71:J71, "&gt;0")=1,AVERAGE(SMALL(($E71:J71),{1,2,3}))-$F$1,COUNTIF($G71:J71, "=0")=0,AVERAGE(SMALL(($E71:J71),{1,2}))-$F$1)</f>
        <v>1.0333333333333314</v>
      </c>
      <c r="Q71" s="132">
        <f>_xlfn.IFS(COUNTIF($G71:K71, "&gt;1")&gt;6,AVERAGE(SMALL(($G71:K71),{1,2,3,4,5}))-$F$1,COUNTIF($G71:K71, "&gt;1")&gt;5,AVERAGE(SMALL(($G71:K71),{1,2,3,4}))-$F$1,COUNTIF($G71:K71, "&gt;1")&gt;3,AVERAGE(SMALL(($F71:K71),{1,2,3,4}))-$F$1,COUNTIF($G71:K71, "&gt;1")&gt;1,AVERAGE(SMALL(($E71:K71),{1,2,3,4}))-$F$1,COUNTIF($G71:K71, "&gt;0")=1,AVERAGE(SMALL(($E71:K71),{1,2,3}))-$F$1,COUNTIF($G71:K71, "=0")=0,AVERAGE(SMALL(($E71:K71),{1,2}))-$F$1)</f>
        <v>1.0333333333333314</v>
      </c>
      <c r="R71" s="133">
        <f>COUNT(G71:K71)</f>
        <v>1</v>
      </c>
      <c r="S71" s="134">
        <v>2</v>
      </c>
    </row>
    <row r="72" spans="1:19" ht="15.75" x14ac:dyDescent="0.25">
      <c r="A72" s="38" t="s">
        <v>129</v>
      </c>
      <c r="B72" s="129" t="str">
        <f>INDEX('[1]2025 Sign Ups'!$C$2:$C$103,MATCH(A72,'[1]2025 Sign Ups'!$B$2:$B$103,0))</f>
        <v>Y</v>
      </c>
      <c r="C72" s="129">
        <v>6</v>
      </c>
      <c r="D72" s="129" t="s">
        <v>219</v>
      </c>
      <c r="E72" s="130">
        <f>AVERAGE(G72:H72)</f>
        <v>43.5</v>
      </c>
      <c r="F72" s="130">
        <f>E72</f>
        <v>43.5</v>
      </c>
      <c r="G72" s="131">
        <v>44</v>
      </c>
      <c r="H72" s="131">
        <v>43</v>
      </c>
      <c r="I72" s="131">
        <v>44</v>
      </c>
      <c r="J72" s="131">
        <v>39</v>
      </c>
      <c r="K72" s="131">
        <v>43</v>
      </c>
      <c r="L72" s="130">
        <f>(G72-$F$1)*0.6</f>
        <v>5.160000000000001</v>
      </c>
      <c r="M72" s="130">
        <f>(H72-$F$1)*0.6</f>
        <v>4.5600000000000005</v>
      </c>
      <c r="N72" s="132">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O72" s="132">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P72" s="132">
        <f>_xlfn.IFS(COUNTIF($G72:J72, "&gt;1")&gt;6,AVERAGE(SMALL(($G72:J72),{1,2,3,4,5}))-$F$1,COUNTIF($G72:J72, "&gt;1")&gt;5,AVERAGE(SMALL(($G72:J72),{1,2,3,4}))-$F$1,COUNTIF($G72:J72, "&gt;1")&gt;3,AVERAGE(SMALL(($F72:J72),{1,2,3,4}))-$F$1,COUNTIF($G72:J72, "&gt;1")&gt;1,AVERAGE(SMALL(($E72:J72),{1,2,3,4}))-$F$1,COUNTIF($G72:J72, "&gt;0")=1,AVERAGE(SMALL(($E72:J72),{1,2,3}))-$F$1,COUNTIF($G72:J72, "=0")=0,AVERAGE(SMALL(($E72:J72),{1,2}))-$F$1)</f>
        <v>6.9750000000000014</v>
      </c>
      <c r="Q72" s="132">
        <f>_xlfn.IFS(COUNTIF($G72:K72, "&gt;1")&gt;6,AVERAGE(SMALL(($G72:K72),{1,2,3,4,5}))-$F$1,COUNTIF($G72:K72, "&gt;1")&gt;5,AVERAGE(SMALL(($G72:K72),{1,2,3,4}))-$F$1,COUNTIF($G72:K72, "&gt;1")&gt;3,AVERAGE(SMALL(($F72:K72),{1,2,3,4}))-$F$1,COUNTIF($G72:K72, "&gt;1")&gt;1,AVERAGE(SMALL(($E72:K72),{1,2,3,4}))-$F$1,COUNTIF($G72:K72, "&gt;0")=1,AVERAGE(SMALL(($E72:K72),{1,2,3}))-$F$1,COUNTIF($G72:K72, "=0")=0,AVERAGE(SMALL(($E72:K72),{1,2}))-$F$1)</f>
        <v>6.7250000000000014</v>
      </c>
      <c r="R72" s="133">
        <f>COUNT(G72:K72)</f>
        <v>5</v>
      </c>
      <c r="S72" s="134">
        <v>1</v>
      </c>
    </row>
    <row r="73" spans="1:19" ht="15.75" x14ac:dyDescent="0.25">
      <c r="A73" s="31" t="s">
        <v>90</v>
      </c>
      <c r="B73" s="129" t="str">
        <f>INDEX('[1]2025 Sign Ups'!$C$2:$C$103,MATCH(A73,'[1]2025 Sign Ups'!$B$2:$B$103,0))</f>
        <v>Y</v>
      </c>
      <c r="C73" s="129">
        <v>3</v>
      </c>
      <c r="D73" s="129" t="str">
        <f>VLOOKUP($A73,'[1]2025 Sign Ups'!$B$2:$G$127,5,FALSE)</f>
        <v>R</v>
      </c>
      <c r="E73" s="130">
        <f>L73+35.4</f>
        <v>45.4</v>
      </c>
      <c r="F73" s="130">
        <f>E73</f>
        <v>45.4</v>
      </c>
      <c r="G73" s="131">
        <v>46</v>
      </c>
      <c r="H73" s="131">
        <v>50</v>
      </c>
      <c r="I73" s="131" t="s">
        <v>235</v>
      </c>
      <c r="J73" s="131" t="s">
        <v>235</v>
      </c>
      <c r="K73" s="131" t="s">
        <v>235</v>
      </c>
      <c r="L73" s="130">
        <f>VLOOKUP($A73,'[1]2025 Sign Ups'!$B$2:$K$104,3,FALSE)</f>
        <v>10</v>
      </c>
      <c r="M73" s="132">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N73" s="132">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O73" s="132">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P73" s="132">
        <f>_xlfn.IFS(COUNTIF($G73:J73, "&gt;1")&gt;6,AVERAGE(SMALL(($G73:J73),{1,2,3,4,5}))-$F$1,COUNTIF($G73:J73, "&gt;1")&gt;5,AVERAGE(SMALL(($G73:J73),{1,2,3,4}))-$F$1,COUNTIF($G73:J73, "&gt;1")&gt;3,AVERAGE(SMALL(($F73:J73),{1,2,3,4}))-$F$1,COUNTIF($G73:J73, "&gt;1")&gt;1,AVERAGE(SMALL(($E73:J73),{1,2,3,4}))-$F$1,COUNTIF($G73:J73, "&gt;0")=1,AVERAGE(SMALL(($E73:J73),{1,2,3}))-$F$1,COUNTIF($G73:J73, "=0")=0,AVERAGE(SMALL(($E73:J73),{1,2}))-$F$1)</f>
        <v>11.300000000000004</v>
      </c>
      <c r="Q73" s="132">
        <f>_xlfn.IFS(COUNTIF($G73:K73, "&gt;1")&gt;6,AVERAGE(SMALL(($G73:K73),{1,2,3,4,5}))-$F$1,COUNTIF($G73:K73, "&gt;1")&gt;5,AVERAGE(SMALL(($G73:K73),{1,2,3,4}))-$F$1,COUNTIF($G73:K73, "&gt;1")&gt;3,AVERAGE(SMALL(($F73:K73),{1,2,3,4}))-$F$1,COUNTIF($G73:K73, "&gt;1")&gt;1,AVERAGE(SMALL(($E73:K73),{1,2,3,4}))-$F$1,COUNTIF($G73:K73, "&gt;0")=1,AVERAGE(SMALL(($E73:K73),{1,2,3}))-$F$1,COUNTIF($G73:K73, "=0")=0,AVERAGE(SMALL(($E73:K73),{1,2}))-$F$1)</f>
        <v>11.300000000000004</v>
      </c>
      <c r="R73" s="133">
        <f>COUNT(G73:K73)</f>
        <v>2</v>
      </c>
      <c r="S73" s="134">
        <v>2</v>
      </c>
    </row>
    <row r="74" spans="1:19" ht="15.75" x14ac:dyDescent="0.25">
      <c r="A74" s="50" t="s">
        <v>49</v>
      </c>
      <c r="B74" s="129" t="str">
        <f>INDEX('[1]2025 Sign Ups'!$C$2:$C$103,MATCH(A74,'[1]2025 Sign Ups'!$B$2:$B$103,0))</f>
        <v>Y</v>
      </c>
      <c r="C74" s="129">
        <v>1</v>
      </c>
      <c r="D74" s="129" t="str">
        <f>VLOOKUP($A74,'[1]2025 Sign Ups'!$B$2:$G$127,5,FALSE)</f>
        <v>R</v>
      </c>
      <c r="E74" s="130">
        <f>L74+35.4</f>
        <v>42.8</v>
      </c>
      <c r="F74" s="130">
        <f>E74</f>
        <v>42.8</v>
      </c>
      <c r="G74" s="131" t="s">
        <v>235</v>
      </c>
      <c r="H74" s="131" t="s">
        <v>235</v>
      </c>
      <c r="I74" s="131">
        <v>41</v>
      </c>
      <c r="J74" s="131">
        <v>40</v>
      </c>
      <c r="K74" s="131">
        <v>46</v>
      </c>
      <c r="L74" s="130">
        <f>VLOOKUP($A74,'[1]2025 Sign Ups'!$B$2:$K$104,3,FALSE)</f>
        <v>7.3999999999999986</v>
      </c>
      <c r="M74" s="132">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N74" s="132">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O74" s="132">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P74" s="132">
        <f>_xlfn.IFS(COUNTIF($G74:J74, "&gt;1")&gt;6,AVERAGE(SMALL(($G74:J74),{1,2,3,4,5}))-$F$1,COUNTIF($G74:J74, "&gt;1")&gt;5,AVERAGE(SMALL(($G74:J74),{1,2,3,4}))-$F$1,COUNTIF($G74:J74, "&gt;1")&gt;3,AVERAGE(SMALL(($F74:J74),{1,2,3,4}))-$F$1,COUNTIF($G74:J74, "&gt;1")&gt;1,AVERAGE(SMALL(($E74:J74),{1,2,3,4}))-$F$1,COUNTIF($G74:J74, "&gt;0")=1,AVERAGE(SMALL(($E74:J74),{1,2,3}))-$F$1,COUNTIF($G74:J74, "=0")=0,AVERAGE(SMALL(($E74:J74),{1,2}))-$F$1)</f>
        <v>6.25</v>
      </c>
      <c r="Q74" s="132">
        <f>_xlfn.IFS(COUNTIF($G74:K74, "&gt;1")&gt;6,AVERAGE(SMALL(($G74:K74),{1,2,3,4,5}))-$F$1,COUNTIF($G74:K74, "&gt;1")&gt;5,AVERAGE(SMALL(($G74:K74),{1,2,3,4}))-$F$1,COUNTIF($G74:K74, "&gt;1")&gt;3,AVERAGE(SMALL(($F74:K74),{1,2,3,4}))-$F$1,COUNTIF($G74:K74, "&gt;1")&gt;1,AVERAGE(SMALL(($E74:K74),{1,2,3,4}))-$F$1,COUNTIF($G74:K74, "&gt;0")=1,AVERAGE(SMALL(($E74:K74),{1,2,3}))-$F$1,COUNTIF($G74:K74, "=0")=0,AVERAGE(SMALL(($E74:K74),{1,2}))-$F$1)</f>
        <v>6.25</v>
      </c>
      <c r="R74" s="133">
        <f>COUNT(G74:K74)</f>
        <v>3</v>
      </c>
      <c r="S74" s="134">
        <v>2</v>
      </c>
    </row>
    <row r="75" spans="1:19" ht="15.75" x14ac:dyDescent="0.25">
      <c r="A75" s="31" t="s">
        <v>141</v>
      </c>
      <c r="B75" s="129" t="str">
        <f>INDEX('[1]2025 Sign Ups'!$C$2:$C$103,MATCH(A75,'[1]2025 Sign Ups'!$B$2:$B$103,0))</f>
        <v>Y</v>
      </c>
      <c r="C75" s="129">
        <v>8</v>
      </c>
      <c r="D75" s="129" t="str">
        <f>VLOOKUP($A75,'[1]2025 Sign Ups'!$B$2:$G$127,5,FALSE)</f>
        <v>R</v>
      </c>
      <c r="E75" s="130">
        <f>L75+35.4</f>
        <v>46</v>
      </c>
      <c r="F75" s="130">
        <f>E75</f>
        <v>46</v>
      </c>
      <c r="G75" s="131">
        <v>52</v>
      </c>
      <c r="H75" s="131" t="s">
        <v>235</v>
      </c>
      <c r="I75" s="131">
        <v>47</v>
      </c>
      <c r="J75" s="131">
        <v>48</v>
      </c>
      <c r="K75" s="131">
        <v>42</v>
      </c>
      <c r="L75" s="130">
        <f>VLOOKUP($A75,'[1]2025 Sign Ups'!$B$2:$K$104,3,FALSE)</f>
        <v>10.600000000000001</v>
      </c>
      <c r="M75" s="132">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N75" s="132">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O75" s="132">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P75" s="132">
        <f>_xlfn.IFS(COUNTIF($G75:J75, "&gt;1")&gt;6,AVERAGE(SMALL(($G75:J75),{1,2,3,4,5}))-$F$1,COUNTIF($G75:J75, "&gt;1")&gt;5,AVERAGE(SMALL(($G75:J75),{1,2,3,4}))-$F$1,COUNTIF($G75:J75, "&gt;1")&gt;3,AVERAGE(SMALL(($F75:J75),{1,2,3,4}))-$F$1,COUNTIF($G75:J75, "&gt;1")&gt;1,AVERAGE(SMALL(($E75:J75),{1,2,3,4}))-$F$1,COUNTIF($G75:J75, "&gt;0")=1,AVERAGE(SMALL(($E75:J75),{1,2,3}))-$F$1,COUNTIF($G75:J75, "=0")=0,AVERAGE(SMALL(($E75:J75),{1,2}))-$F$1)</f>
        <v>11.350000000000001</v>
      </c>
      <c r="Q75" s="132">
        <f>_xlfn.IFS(COUNTIF($G75:K75, "&gt;1")&gt;6,AVERAGE(SMALL(($G75:K75),{1,2,3,4,5}))-$F$1,COUNTIF($G75:K75, "&gt;1")&gt;5,AVERAGE(SMALL(($G75:K75),{1,2,3,4}))-$F$1,COUNTIF($G75:K75, "&gt;1")&gt;3,AVERAGE(SMALL(($F75:K75),{1,2,3,4}))-$F$1,COUNTIF($G75:K75, "&gt;1")&gt;1,AVERAGE(SMALL(($E75:K75),{1,2,3,4}))-$F$1,COUNTIF($G75:K75, "&gt;0")=1,AVERAGE(SMALL(($E75:K75),{1,2,3}))-$F$1,COUNTIF($G75:K75, "=0")=0,AVERAGE(SMALL(($E75:K75),{1,2}))-$F$1)</f>
        <v>10.350000000000001</v>
      </c>
      <c r="R75" s="133">
        <f>COUNT(G75:K75)</f>
        <v>4</v>
      </c>
      <c r="S75" s="134">
        <v>2</v>
      </c>
    </row>
    <row r="76" spans="1:19" ht="15.75" x14ac:dyDescent="0.25">
      <c r="A76" s="31" t="s">
        <v>147</v>
      </c>
      <c r="B76" s="129" t="str">
        <f>INDEX('[1]2025 Sign Ups'!$C$2:$C$103,MATCH(A76,'[1]2025 Sign Ups'!$B$2:$B$103,0))</f>
        <v>Y</v>
      </c>
      <c r="C76" s="129">
        <v>9</v>
      </c>
      <c r="D76" s="129" t="str">
        <f>VLOOKUP($A76,'[1]2025 Sign Ups'!$B$2:$G$127,5,FALSE)</f>
        <v>R</v>
      </c>
      <c r="E76" s="130">
        <f>L76+35.4</f>
        <v>44</v>
      </c>
      <c r="F76" s="130">
        <f>E76</f>
        <v>44</v>
      </c>
      <c r="G76" s="131">
        <v>47</v>
      </c>
      <c r="H76" s="131">
        <v>48</v>
      </c>
      <c r="I76" s="131">
        <v>50</v>
      </c>
      <c r="J76" s="131">
        <v>46</v>
      </c>
      <c r="K76" s="131">
        <v>53</v>
      </c>
      <c r="L76" s="130">
        <f>VLOOKUP($A76,'[1]2025 Sign Ups'!$B$2:$K$104,3,FALSE)</f>
        <v>8.6000000000000014</v>
      </c>
      <c r="M76" s="132">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N76" s="132">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O76" s="132">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P76" s="132">
        <f>_xlfn.IFS(COUNTIF($G76:J76, "&gt;1")&gt;6,AVERAGE(SMALL(($G76:J76),{1,2,3,4,5}))-$F$1,COUNTIF($G76:J76, "&gt;1")&gt;5,AVERAGE(SMALL(($G76:J76),{1,2,3,4}))-$F$1,COUNTIF($G76:J76, "&gt;1")&gt;3,AVERAGE(SMALL(($F76:J76),{1,2,3,4}))-$F$1,COUNTIF($G76:J76, "&gt;1")&gt;1,AVERAGE(SMALL(($E76:J76),{1,2,3,4}))-$F$1,COUNTIF($G76:J76, "&gt;0")=1,AVERAGE(SMALL(($E76:J76),{1,2,3}))-$F$1,COUNTIF($G76:J76, "=0")=0,AVERAGE(SMALL(($E76:J76),{1,2}))-$F$1)</f>
        <v>10.850000000000001</v>
      </c>
      <c r="Q76" s="132">
        <f>_xlfn.IFS(COUNTIF($G76:K76, "&gt;1")&gt;6,AVERAGE(SMALL(($G76:K76),{1,2,3,4,5}))-$F$1,COUNTIF($G76:K76, "&gt;1")&gt;5,AVERAGE(SMALL(($G76:K76),{1,2,3,4}))-$F$1,COUNTIF($G76:K76, "&gt;1")&gt;3,AVERAGE(SMALL(($F76:K76),{1,2,3,4}))-$F$1,COUNTIF($G76:K76, "&gt;1")&gt;1,AVERAGE(SMALL(($E76:K76),{1,2,3,4}))-$F$1,COUNTIF($G76:K76, "&gt;0")=1,AVERAGE(SMALL(($E76:K76),{1,2,3}))-$F$1,COUNTIF($G76:K76, "=0")=0,AVERAGE(SMALL(($E76:K76),{1,2}))-$F$1)</f>
        <v>10.850000000000001</v>
      </c>
      <c r="R76" s="133">
        <f>COUNT(G76:K76)</f>
        <v>5</v>
      </c>
      <c r="S76" s="134">
        <v>2</v>
      </c>
    </row>
    <row r="77" spans="1:19" ht="15.75" x14ac:dyDescent="0.25">
      <c r="A77" s="31" t="s">
        <v>126</v>
      </c>
      <c r="B77" s="129" t="str">
        <f>INDEX('[1]2025 Sign Ups'!$C$2:$C$103,MATCH(A77,'[1]2025 Sign Ups'!$B$2:$B$103,0))</f>
        <v>Y</v>
      </c>
      <c r="C77" s="129">
        <v>2</v>
      </c>
      <c r="D77" s="129" t="str">
        <f>VLOOKUP($A77,'[1]2025 Sign Ups'!$B$2:$G$127,5,FALSE)</f>
        <v>R</v>
      </c>
      <c r="E77" s="130">
        <f>L77+35.4</f>
        <v>48</v>
      </c>
      <c r="F77" s="130">
        <f>E77</f>
        <v>48</v>
      </c>
      <c r="G77" s="131" t="s">
        <v>235</v>
      </c>
      <c r="H77" s="131" t="s">
        <v>235</v>
      </c>
      <c r="I77" s="131" t="s">
        <v>235</v>
      </c>
      <c r="J77" s="131">
        <v>48</v>
      </c>
      <c r="K77" s="131">
        <v>49</v>
      </c>
      <c r="L77" s="130">
        <f>VLOOKUP($A77,'[1]2025 Sign Ups'!$B$2:$K$104,3,FALSE)</f>
        <v>12.600000000000001</v>
      </c>
      <c r="M77" s="132">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N77" s="132">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O77" s="132">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P77" s="132">
        <f>_xlfn.IFS(COUNTIF($G77:J77, "&gt;1")&gt;6,AVERAGE(SMALL(($G77:J77),{1,2,3,4,5}))-$F$1,COUNTIF($G77:J77, "&gt;1")&gt;5,AVERAGE(SMALL(($G77:J77),{1,2,3,4}))-$F$1,COUNTIF($G77:J77, "&gt;1")&gt;3,AVERAGE(SMALL(($F77:J77),{1,2,3,4}))-$F$1,COUNTIF($G77:J77, "&gt;1")&gt;1,AVERAGE(SMALL(($E77:J77),{1,2,3,4}))-$F$1,COUNTIF($G77:J77, "&gt;0")=1,AVERAGE(SMALL(($E77:J77),{1,2,3}))-$F$1,COUNTIF($G77:J77, "=0")=0,AVERAGE(SMALL(($E77:J77),{1,2}))-$F$1)</f>
        <v>12.600000000000001</v>
      </c>
      <c r="Q77" s="132">
        <f>_xlfn.IFS(COUNTIF($G77:K77, "&gt;1")&gt;6,AVERAGE(SMALL(($G77:K77),{1,2,3,4,5}))-$F$1,COUNTIF($G77:K77, "&gt;1")&gt;5,AVERAGE(SMALL(($G77:K77),{1,2,3,4}))-$F$1,COUNTIF($G77:K77, "&gt;1")&gt;3,AVERAGE(SMALL(($F77:K77),{1,2,3,4}))-$F$1,COUNTIF($G77:K77, "&gt;1")&gt;1,AVERAGE(SMALL(($E77:K77),{1,2,3,4}))-$F$1,COUNTIF($G77:K77, "&gt;0")=1,AVERAGE(SMALL(($E77:K77),{1,2,3}))-$F$1,COUNTIF($G77:K77, "=0")=0,AVERAGE(SMALL(($E77:K77),{1,2}))-$F$1)</f>
        <v>12.850000000000001</v>
      </c>
      <c r="R77" s="133">
        <f>COUNT(G77:K77)</f>
        <v>2</v>
      </c>
      <c r="S77" s="134">
        <v>2</v>
      </c>
    </row>
    <row r="78" spans="1:19" ht="15.75" x14ac:dyDescent="0.25">
      <c r="A78" s="31" t="s">
        <v>145</v>
      </c>
      <c r="B78" s="129" t="str">
        <f>INDEX('[1]2025 Sign Ups'!$C$2:$C$103,MATCH(A78,'[1]2025 Sign Ups'!$B$2:$B$103,0))</f>
        <v>Y</v>
      </c>
      <c r="C78" s="129">
        <v>9</v>
      </c>
      <c r="D78" s="129" t="str">
        <f>VLOOKUP($A78,'[1]2025 Sign Ups'!$B$2:$G$127,5,FALSE)</f>
        <v>R</v>
      </c>
      <c r="E78" s="130">
        <f>L78+35.4</f>
        <v>46.6</v>
      </c>
      <c r="F78" s="130">
        <f>E78</f>
        <v>46.6</v>
      </c>
      <c r="G78" s="131">
        <v>48</v>
      </c>
      <c r="H78" s="131">
        <v>47</v>
      </c>
      <c r="I78" s="131">
        <v>50</v>
      </c>
      <c r="J78" s="131">
        <v>45</v>
      </c>
      <c r="K78" s="131">
        <v>46</v>
      </c>
      <c r="L78" s="130">
        <f>VLOOKUP($A78,'[1]2025 Sign Ups'!$B$2:$K$104,3,FALSE)</f>
        <v>11.200000000000003</v>
      </c>
      <c r="M78" s="132">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N78" s="132">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O78" s="132">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P78" s="132">
        <f>_xlfn.IFS(COUNTIF($G78:J78, "&gt;1")&gt;6,AVERAGE(SMALL(($G78:J78),{1,2,3,4,5}))-$F$1,COUNTIF($G78:J78, "&gt;1")&gt;5,AVERAGE(SMALL(($G78:J78),{1,2,3,4}))-$F$1,COUNTIF($G78:J78, "&gt;1")&gt;3,AVERAGE(SMALL(($F78:J78),{1,2,3,4}))-$F$1,COUNTIF($G78:J78, "&gt;1")&gt;1,AVERAGE(SMALL(($E78:J78),{1,2,3,4}))-$F$1,COUNTIF($G78:J78, "&gt;0")=1,AVERAGE(SMALL(($E78:J78),{1,2,3}))-$F$1,COUNTIF($G78:J78, "=0")=0,AVERAGE(SMALL(($E78:J78),{1,2}))-$F$1)</f>
        <v>11.25</v>
      </c>
      <c r="Q78" s="132">
        <f>_xlfn.IFS(COUNTIF($G78:K78, "&gt;1")&gt;6,AVERAGE(SMALL(($G78:K78),{1,2,3,4,5}))-$F$1,COUNTIF($G78:K78, "&gt;1")&gt;5,AVERAGE(SMALL(($G78:K78),{1,2,3,4}))-$F$1,COUNTIF($G78:K78, "&gt;1")&gt;3,AVERAGE(SMALL(($F78:K78),{1,2,3,4}))-$F$1,COUNTIF($G78:K78, "&gt;1")&gt;1,AVERAGE(SMALL(($E78:K78),{1,2,3,4}))-$F$1,COUNTIF($G78:K78, "&gt;0")=1,AVERAGE(SMALL(($E78:K78),{1,2,3}))-$F$1,COUNTIF($G78:K78, "=0")=0,AVERAGE(SMALL(($E78:K78),{1,2}))-$F$1)</f>
        <v>10.75</v>
      </c>
      <c r="R78" s="133">
        <f>COUNT(G78:K78)</f>
        <v>5</v>
      </c>
      <c r="S78" s="134">
        <v>2</v>
      </c>
    </row>
    <row r="79" spans="1:19" ht="15.75" x14ac:dyDescent="0.25">
      <c r="A79" s="31" t="s">
        <v>121</v>
      </c>
      <c r="B79" s="129" t="str">
        <f>INDEX('[1]2025 Sign Ups'!$C$2:$C$103,MATCH(A79,'[1]2025 Sign Ups'!$B$2:$B$103,0))</f>
        <v>Y</v>
      </c>
      <c r="C79" s="129">
        <v>2</v>
      </c>
      <c r="D79" s="129" t="str">
        <f>VLOOKUP($A79,'[1]2025 Sign Ups'!$B$2:$G$127,5,FALSE)</f>
        <v>R</v>
      </c>
      <c r="E79" s="130">
        <f>L79+35.4</f>
        <v>45.4</v>
      </c>
      <c r="F79" s="130">
        <f>E79</f>
        <v>45.4</v>
      </c>
      <c r="G79" s="131">
        <v>48</v>
      </c>
      <c r="H79" s="131">
        <v>51</v>
      </c>
      <c r="I79" s="131">
        <v>46</v>
      </c>
      <c r="J79" s="131" t="s">
        <v>235</v>
      </c>
      <c r="K79" s="131">
        <v>44</v>
      </c>
      <c r="L79" s="130">
        <f>VLOOKUP($A79,'[1]2025 Sign Ups'!$B$2:$K$104,3,FALSE)</f>
        <v>10</v>
      </c>
      <c r="M79" s="132">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N79" s="132">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O79" s="132">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P79" s="132">
        <f>_xlfn.IFS(COUNTIF($G79:J79, "&gt;1")&gt;6,AVERAGE(SMALL(($G79:J79),{1,2,3,4,5}))-$F$1,COUNTIF($G79:J79, "&gt;1")&gt;5,AVERAGE(SMALL(($G79:J79),{1,2,3,4}))-$F$1,COUNTIF($G79:J79, "&gt;1")&gt;3,AVERAGE(SMALL(($F79:J79),{1,2,3,4}))-$F$1,COUNTIF($G79:J79, "&gt;1")&gt;1,AVERAGE(SMALL(($E79:J79),{1,2,3,4}))-$F$1,COUNTIF($G79:J79, "&gt;0")=1,AVERAGE(SMALL(($E79:J79),{1,2,3}))-$F$1,COUNTIF($G79:J79, "=0")=0,AVERAGE(SMALL(($E79:J79),{1,2}))-$F$1)</f>
        <v>10.800000000000004</v>
      </c>
      <c r="Q79" s="132">
        <f>_xlfn.IFS(COUNTIF($G79:K79, "&gt;1")&gt;6,AVERAGE(SMALL(($G79:K79),{1,2,3,4,5}))-$F$1,COUNTIF($G79:K79, "&gt;1")&gt;5,AVERAGE(SMALL(($G79:K79),{1,2,3,4}))-$F$1,COUNTIF($G79:K79, "&gt;1")&gt;3,AVERAGE(SMALL(($F79:K79),{1,2,3,4}))-$F$1,COUNTIF($G79:K79, "&gt;1")&gt;1,AVERAGE(SMALL(($E79:K79),{1,2,3,4}))-$F$1,COUNTIF($G79:K79, "&gt;0")=1,AVERAGE(SMALL(($E79:K79),{1,2,3}))-$F$1,COUNTIF($G79:K79, "=0")=0,AVERAGE(SMALL(($E79:K79),{1,2}))-$F$1)</f>
        <v>10.450000000000003</v>
      </c>
      <c r="R79" s="133">
        <f>COUNT(G79:K79)</f>
        <v>4</v>
      </c>
      <c r="S79" s="134">
        <v>2</v>
      </c>
    </row>
    <row r="80" spans="1:19" ht="15.75" x14ac:dyDescent="0.25">
      <c r="A80" s="31" t="s">
        <v>87</v>
      </c>
      <c r="B80" s="129" t="str">
        <f>INDEX('[1]2025 Sign Ups'!$C$2:$C$103,MATCH(A80,'[1]2025 Sign Ups'!$B$2:$B$103,0))</f>
        <v>Y</v>
      </c>
      <c r="C80" s="129">
        <v>5</v>
      </c>
      <c r="D80" s="129" t="str">
        <f>VLOOKUP($A80,'[1]2025 Sign Ups'!$B$2:$G$127,5,FALSE)</f>
        <v>R</v>
      </c>
      <c r="E80" s="130">
        <f>L80+35.4</f>
        <v>40.833333333333336</v>
      </c>
      <c r="F80" s="130">
        <f>E80</f>
        <v>40.833333333333336</v>
      </c>
      <c r="G80" s="131">
        <v>37</v>
      </c>
      <c r="H80" s="131">
        <v>42</v>
      </c>
      <c r="I80" s="131">
        <v>43</v>
      </c>
      <c r="J80" s="131">
        <v>41</v>
      </c>
      <c r="K80" s="131" t="s">
        <v>235</v>
      </c>
      <c r="L80" s="130">
        <f>VLOOKUP($A80,'[1]2025 Sign Ups'!$B$2:$K$104,3,FALSE)</f>
        <v>5.4333333333333371</v>
      </c>
      <c r="M80" s="132">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N80" s="132">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O80" s="132">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P80" s="132">
        <f>_xlfn.IFS(COUNTIF($G80:J80, "&gt;1")&gt;6,AVERAGE(SMALL(($G80:J80),{1,2,3,4,5}))-$F$1,COUNTIF($G80:J80, "&gt;1")&gt;5,AVERAGE(SMALL(($G80:J80),{1,2,3,4}))-$F$1,COUNTIF($G80:J80, "&gt;1")&gt;3,AVERAGE(SMALL(($F80:J80),{1,2,3,4}))-$F$1,COUNTIF($G80:J80, "&gt;1")&gt;1,AVERAGE(SMALL(($E80:J80),{1,2,3,4}))-$F$1,COUNTIF($G80:J80, "&gt;0")=1,AVERAGE(SMALL(($E80:J80),{1,2,3}))-$F$1,COUNTIF($G80:J80, "=0")=0,AVERAGE(SMALL(($E80:J80),{1,2}))-$F$1)</f>
        <v>4.8083333333333371</v>
      </c>
      <c r="Q80" s="132">
        <f>_xlfn.IFS(COUNTIF($G80:K80, "&gt;1")&gt;6,AVERAGE(SMALL(($G80:K80),{1,2,3,4,5}))-$F$1,COUNTIF($G80:K80, "&gt;1")&gt;5,AVERAGE(SMALL(($G80:K80),{1,2,3,4}))-$F$1,COUNTIF($G80:K80, "&gt;1")&gt;3,AVERAGE(SMALL(($F80:K80),{1,2,3,4}))-$F$1,COUNTIF($G80:K80, "&gt;1")&gt;1,AVERAGE(SMALL(($E80:K80),{1,2,3,4}))-$F$1,COUNTIF($G80:K80, "&gt;0")=1,AVERAGE(SMALL(($E80:K80),{1,2,3}))-$F$1,COUNTIF($G80:K80, "=0")=0,AVERAGE(SMALL(($E80:K80),{1,2}))-$F$1)</f>
        <v>4.8083333333333371</v>
      </c>
      <c r="R80" s="133">
        <f>COUNT(G80:K80)</f>
        <v>4</v>
      </c>
      <c r="S80" s="134">
        <v>2</v>
      </c>
    </row>
    <row r="81" spans="1:19" ht="15.75" x14ac:dyDescent="0.25">
      <c r="A81" s="31" t="s">
        <v>148</v>
      </c>
      <c r="B81" s="129" t="str">
        <f>INDEX('[1]2025 Sign Ups'!$C$2:$C$103,MATCH(A81,'[1]2025 Sign Ups'!$B$2:$B$103,0))</f>
        <v>Y</v>
      </c>
      <c r="C81" s="129">
        <v>9</v>
      </c>
      <c r="D81" s="129" t="str">
        <f>VLOOKUP($A81,'[1]2025 Sign Ups'!$B$2:$G$127,5,FALSE)</f>
        <v>R</v>
      </c>
      <c r="E81" s="130">
        <f>L81+35.4</f>
        <v>38.6</v>
      </c>
      <c r="F81" s="130">
        <f>E81</f>
        <v>38.6</v>
      </c>
      <c r="G81" s="131" t="s">
        <v>235</v>
      </c>
      <c r="H81" s="131">
        <v>40</v>
      </c>
      <c r="I81" s="131">
        <v>41</v>
      </c>
      <c r="J81" s="131">
        <v>38</v>
      </c>
      <c r="K81" s="131" t="s">
        <v>235</v>
      </c>
      <c r="L81" s="130">
        <f>VLOOKUP($A81,'[1]2025 Sign Ups'!$B$2:$K$104,3,FALSE)</f>
        <v>3.2000000000000028</v>
      </c>
      <c r="M81" s="132">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N81" s="132">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O81" s="132">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P81" s="132">
        <f>_xlfn.IFS(COUNTIF($G81:J81, "&gt;1")&gt;6,AVERAGE(SMALL(($G81:J81),{1,2,3,4,5}))-$F$1,COUNTIF($G81:J81, "&gt;1")&gt;5,AVERAGE(SMALL(($G81:J81),{1,2,3,4}))-$F$1,COUNTIF($G81:J81, "&gt;1")&gt;3,AVERAGE(SMALL(($F81:J81),{1,2,3,4}))-$F$1,COUNTIF($G81:J81, "&gt;1")&gt;1,AVERAGE(SMALL(($E81:J81),{1,2,3,4}))-$F$1,COUNTIF($G81:J81, "&gt;0")=1,AVERAGE(SMALL(($E81:J81),{1,2,3}))-$F$1,COUNTIF($G81:J81, "=0")=0,AVERAGE(SMALL(($E81:J81),{1,2}))-$F$1)</f>
        <v>3.3999999999999986</v>
      </c>
      <c r="Q81" s="132">
        <f>_xlfn.IFS(COUNTIF($G81:K81, "&gt;1")&gt;6,AVERAGE(SMALL(($G81:K81),{1,2,3,4,5}))-$F$1,COUNTIF($G81:K81, "&gt;1")&gt;5,AVERAGE(SMALL(($G81:K81),{1,2,3,4}))-$F$1,COUNTIF($G81:K81, "&gt;1")&gt;3,AVERAGE(SMALL(($F81:K81),{1,2,3,4}))-$F$1,COUNTIF($G81:K81, "&gt;1")&gt;1,AVERAGE(SMALL(($E81:K81),{1,2,3,4}))-$F$1,COUNTIF($G81:K81, "&gt;0")=1,AVERAGE(SMALL(($E81:K81),{1,2,3}))-$F$1,COUNTIF($G81:K81, "=0")=0,AVERAGE(SMALL(($E81:K81),{1,2}))-$F$1)</f>
        <v>3.3999999999999986</v>
      </c>
      <c r="R81" s="133">
        <f>COUNT(G81:K81)</f>
        <v>3</v>
      </c>
      <c r="S81" s="134">
        <v>2</v>
      </c>
    </row>
    <row r="82" spans="1:19" ht="15.75" x14ac:dyDescent="0.25">
      <c r="A82" s="31" t="s">
        <v>53</v>
      </c>
      <c r="B82" s="129" t="str">
        <f>INDEX('[1]2025 Sign Ups'!$C$2:$C$103,MATCH(A82,'[1]2025 Sign Ups'!$B$2:$B$103,0))</f>
        <v>Y</v>
      </c>
      <c r="C82" s="129">
        <v>4</v>
      </c>
      <c r="D82" s="129" t="str">
        <f>VLOOKUP($A82,'[1]2025 Sign Ups'!$B$2:$G$127,5,FALSE)</f>
        <v>R</v>
      </c>
      <c r="E82" s="130">
        <f>L82+35.4</f>
        <v>44.6</v>
      </c>
      <c r="F82" s="130">
        <f>E82</f>
        <v>44.6</v>
      </c>
      <c r="G82" s="131" t="s">
        <v>235</v>
      </c>
      <c r="H82" s="131">
        <v>50</v>
      </c>
      <c r="I82" s="131">
        <v>48</v>
      </c>
      <c r="J82" s="131">
        <v>46</v>
      </c>
      <c r="K82" s="131" t="s">
        <v>235</v>
      </c>
      <c r="L82" s="130">
        <f>VLOOKUP($A82,'[1]2025 Sign Ups'!$B$2:$K$104,3,FALSE)</f>
        <v>9.2000000000000028</v>
      </c>
      <c r="M82" s="132">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N82" s="132">
        <f>_xlfn.IFS(COUNTIF($G82:H82, "&gt;1")&gt;6,AVERAGE(SMALL(($G82:H82),{1,2,3,4,5}))-$F$1,COUNTIF($G82:H82, "&gt;1")&gt;5,AVERAGE(SMALL(($G82:H82),{1,2,3,4}))-$F$1,COUNTIF($G82:H82, "&gt;1")&gt;3,AVERAGE(SMALL(($F82:H82),{1,2,3,4}))-$F$1,COUNTIF($G82:H82, "&gt;1")&gt;1,AVERAGE(SMALL(($E82:H82),{1,2,3,4}))-$F$1,COUNTIF($G82:H82, "&gt;0")=1,AVERAGE(SMALL(($E82:H82),{1,2,3}))-$F$1,COUNTIF($G82:H82, "=0")=0,AVERAGE(SMALL(($E82:H82),{1,2}))-$F$1)</f>
        <v>11</v>
      </c>
      <c r="O82" s="132">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P82" s="132">
        <f>_xlfn.IFS(COUNTIF($G82:J82, "&gt;1")&gt;6,AVERAGE(SMALL(($G82:J82),{1,2,3,4,5}))-$F$1,COUNTIF($G82:J82, "&gt;1")&gt;5,AVERAGE(SMALL(($G82:J82),{1,2,3,4}))-$F$1,COUNTIF($G82:J82, "&gt;1")&gt;3,AVERAGE(SMALL(($F82:J82),{1,2,3,4}))-$F$1,COUNTIF($G82:J82, "&gt;1")&gt;1,AVERAGE(SMALL(($E82:J82),{1,2,3,4}))-$F$1,COUNTIF($G82:J82, "&gt;0")=1,AVERAGE(SMALL(($E82:J82),{1,2,3}))-$F$1,COUNTIF($G82:J82, "=0")=0,AVERAGE(SMALL(($E82:J82),{1,2}))-$F$1)</f>
        <v>10.399999999999999</v>
      </c>
      <c r="Q82" s="132">
        <f>_xlfn.IFS(COUNTIF($G82:K82, "&gt;1")&gt;6,AVERAGE(SMALL(($G82:K82),{1,2,3,4,5}))-$F$1,COUNTIF($G82:K82, "&gt;1")&gt;5,AVERAGE(SMALL(($G82:K82),{1,2,3,4}))-$F$1,COUNTIF($G82:K82, "&gt;1")&gt;3,AVERAGE(SMALL(($F82:K82),{1,2,3,4}))-$F$1,COUNTIF($G82:K82, "&gt;1")&gt;1,AVERAGE(SMALL(($E82:K82),{1,2,3,4}))-$F$1,COUNTIF($G82:K82, "&gt;0")=1,AVERAGE(SMALL(($E82:K82),{1,2,3}))-$F$1,COUNTIF($G82:K82, "=0")=0,AVERAGE(SMALL(($E82:K82),{1,2}))-$F$1)</f>
        <v>10.399999999999999</v>
      </c>
      <c r="R82" s="133">
        <f>COUNT(G82:K82)</f>
        <v>3</v>
      </c>
      <c r="S82" s="134">
        <v>2</v>
      </c>
    </row>
    <row r="83" spans="1:19" ht="15.75" x14ac:dyDescent="0.25">
      <c r="A83" s="31" t="s">
        <v>150</v>
      </c>
      <c r="B83" s="129" t="str">
        <f>INDEX('[1]2025 Sign Ups'!$C$2:$C$103,MATCH(A83,'[1]2025 Sign Ups'!$B$2:$B$103,0))</f>
        <v>Y</v>
      </c>
      <c r="C83" s="129">
        <v>9</v>
      </c>
      <c r="D83" s="129" t="str">
        <f>VLOOKUP($A83,'[1]2025 Sign Ups'!$B$2:$G$127,5,FALSE)</f>
        <v>R</v>
      </c>
      <c r="E83" s="130">
        <f>L83+35.4</f>
        <v>52.8</v>
      </c>
      <c r="F83" s="130">
        <f>E83</f>
        <v>52.8</v>
      </c>
      <c r="G83" s="130">
        <v>59</v>
      </c>
      <c r="H83" s="130" t="s">
        <v>235</v>
      </c>
      <c r="I83" s="130" t="s">
        <v>235</v>
      </c>
      <c r="J83" s="130">
        <v>57</v>
      </c>
      <c r="K83" s="130" t="s">
        <v>235</v>
      </c>
      <c r="L83" s="130">
        <f>VLOOKUP($A83,'[1]2025 Sign Ups'!$B$2:$K$104,3,FALSE)</f>
        <v>17.399999999999999</v>
      </c>
      <c r="M83" s="132">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N83" s="132">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O83" s="132">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P83" s="132">
        <f>_xlfn.IFS(COUNTIF($G83:J83, "&gt;1")&gt;6,AVERAGE(SMALL(($G83:J83),{1,2,3,4,5}))-$F$1,COUNTIF($G83:J83, "&gt;1")&gt;5,AVERAGE(SMALL(($G83:J83),{1,2,3,4}))-$F$1,COUNTIF($G83:J83, "&gt;1")&gt;3,AVERAGE(SMALL(($F83:J83),{1,2,3,4}))-$F$1,COUNTIF($G83:J83, "&gt;1")&gt;1,AVERAGE(SMALL(($E83:J83),{1,2,3,4}))-$F$1,COUNTIF($G83:J83, "&gt;0")=1,AVERAGE(SMALL(($E83:J83),{1,2,3}))-$F$1,COUNTIF($G83:J83, "=0")=0,AVERAGE(SMALL(($E83:J83),{1,2}))-$F$1)</f>
        <v>20</v>
      </c>
      <c r="Q83" s="132">
        <f>_xlfn.IFS(COUNTIF($G83:K83, "&gt;1")&gt;6,AVERAGE(SMALL(($G83:K83),{1,2,3,4,5}))-$F$1,COUNTIF($G83:K83, "&gt;1")&gt;5,AVERAGE(SMALL(($G83:K83),{1,2,3,4}))-$F$1,COUNTIF($G83:K83, "&gt;1")&gt;3,AVERAGE(SMALL(($F83:K83),{1,2,3,4}))-$F$1,COUNTIF($G83:K83, "&gt;1")&gt;1,AVERAGE(SMALL(($E83:K83),{1,2,3,4}))-$F$1,COUNTIF($G83:K83, "&gt;0")=1,AVERAGE(SMALL(($E83:K83),{1,2,3}))-$F$1,COUNTIF($G83:K83, "=0")=0,AVERAGE(SMALL(($E83:K83),{1,2}))-$F$1)</f>
        <v>20</v>
      </c>
      <c r="R83" s="133">
        <f>COUNT(G83:K83)</f>
        <v>2</v>
      </c>
      <c r="S83" s="134">
        <v>2</v>
      </c>
    </row>
    <row r="84" spans="1:19" ht="15.75" x14ac:dyDescent="0.25">
      <c r="A84" s="31" t="s">
        <v>76</v>
      </c>
      <c r="B84" s="129" t="str">
        <f>INDEX('[1]2025 Sign Ups'!$C$2:$C$103,MATCH(A84,'[1]2025 Sign Ups'!$B$2:$B$103,0))</f>
        <v>Y</v>
      </c>
      <c r="C84" s="129">
        <v>5</v>
      </c>
      <c r="D84" s="129" t="str">
        <f>VLOOKUP($A84,'[1]2025 Sign Ups'!$B$2:$G$127,5,FALSE)</f>
        <v>S</v>
      </c>
      <c r="E84" s="130">
        <f>L84+35.4</f>
        <v>42</v>
      </c>
      <c r="F84" s="130">
        <f>E84</f>
        <v>42</v>
      </c>
      <c r="G84" s="130">
        <v>47</v>
      </c>
      <c r="H84" s="130">
        <v>46</v>
      </c>
      <c r="I84" s="130">
        <v>46</v>
      </c>
      <c r="J84" s="130">
        <v>42</v>
      </c>
      <c r="K84" s="130">
        <v>45</v>
      </c>
      <c r="L84" s="130">
        <f>VLOOKUP($A84,'[1]2025 Sign Ups'!$B$2:$K$104,3,FALSE)</f>
        <v>6.6000000000000014</v>
      </c>
      <c r="M84" s="132">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N84" s="132">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O84" s="132">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P84" s="132">
        <f>_xlfn.IFS(COUNTIF($G84:J84, "&gt;1")&gt;6,AVERAGE(SMALL(($G84:J84),{1,2,3,4,5}))-$F$1,COUNTIF($G84:J84, "&gt;1")&gt;5,AVERAGE(SMALL(($G84:J84),{1,2,3,4}))-$F$1,COUNTIF($G84:J84, "&gt;1")&gt;3,AVERAGE(SMALL(($F84:J84),{1,2,3,4}))-$F$1,COUNTIF($G84:J84, "&gt;1")&gt;1,AVERAGE(SMALL(($E84:J84),{1,2,3,4}))-$F$1,COUNTIF($G84:J84, "&gt;0")=1,AVERAGE(SMALL(($E84:J84),{1,2,3}))-$F$1,COUNTIF($G84:J84, "=0")=0,AVERAGE(SMALL(($E84:J84),{1,2}))-$F$1)</f>
        <v>8.6000000000000014</v>
      </c>
      <c r="Q84" s="132">
        <f>_xlfn.IFS(COUNTIF($G84:K84, "&gt;1")&gt;6,AVERAGE(SMALL(($G84:K84),{1,2,3,4,5}))-$F$1,COUNTIF($G84:K84, "&gt;1")&gt;5,AVERAGE(SMALL(($G84:K84),{1,2,3,4}))-$F$1,COUNTIF($G84:K84, "&gt;1")&gt;3,AVERAGE(SMALL(($F84:K84),{1,2,3,4}))-$F$1,COUNTIF($G84:K84, "&gt;1")&gt;1,AVERAGE(SMALL(($E84:K84),{1,2,3,4}))-$F$1,COUNTIF($G84:K84, "&gt;0")=1,AVERAGE(SMALL(($E84:K84),{1,2,3}))-$F$1,COUNTIF($G84:K84, "=0")=0,AVERAGE(SMALL(($E84:K84),{1,2}))-$F$1)</f>
        <v>8.3500000000000014</v>
      </c>
      <c r="R84" s="133">
        <f>COUNT(G84:K84)</f>
        <v>5</v>
      </c>
      <c r="S84" s="134">
        <v>2</v>
      </c>
    </row>
    <row r="85" spans="1:19" ht="15.75" x14ac:dyDescent="0.25">
      <c r="A85" s="31" t="s">
        <v>112</v>
      </c>
      <c r="B85" s="129" t="str">
        <f>INDEX('[1]2025 Sign Ups'!$C$2:$C$103,MATCH(A85,'[1]2025 Sign Ups'!$B$2:$B$103,0))</f>
        <v>Y</v>
      </c>
      <c r="C85" s="129">
        <v>10</v>
      </c>
      <c r="D85" s="129" t="str">
        <f>VLOOKUP($A85,'[1]2025 Sign Ups'!$B$2:$G$127,5,FALSE)</f>
        <v>R</v>
      </c>
      <c r="E85" s="130">
        <f>L85+35.4</f>
        <v>46.4</v>
      </c>
      <c r="F85" s="130">
        <f>E85</f>
        <v>46.4</v>
      </c>
      <c r="G85" s="131">
        <v>41</v>
      </c>
      <c r="H85" s="131">
        <v>49</v>
      </c>
      <c r="I85" s="131" t="s">
        <v>235</v>
      </c>
      <c r="J85" s="131" t="s">
        <v>235</v>
      </c>
      <c r="K85" s="131" t="s">
        <v>235</v>
      </c>
      <c r="L85" s="130">
        <f>VLOOKUP($A85,'[1]2025 Sign Ups'!$B$2:$K$104,3,FALSE)</f>
        <v>11</v>
      </c>
      <c r="M85" s="132">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N85" s="132">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O85" s="132">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P85" s="132">
        <f>_xlfn.IFS(COUNTIF($G85:J85, "&gt;1")&gt;6,AVERAGE(SMALL(($G85:J85),{1,2,3,4,5}))-$F$1,COUNTIF($G85:J85, "&gt;1")&gt;5,AVERAGE(SMALL(($G85:J85),{1,2,3,4}))-$F$1,COUNTIF($G85:J85, "&gt;1")&gt;3,AVERAGE(SMALL(($F85:J85),{1,2,3,4}))-$F$1,COUNTIF($G85:J85, "&gt;1")&gt;1,AVERAGE(SMALL(($E85:J85),{1,2,3,4}))-$F$1,COUNTIF($G85:J85, "&gt;0")=1,AVERAGE(SMALL(($E85:J85),{1,2,3}))-$F$1,COUNTIF($G85:J85, "=0")=0,AVERAGE(SMALL(($E85:J85),{1,2}))-$F$1)</f>
        <v>10.300000000000004</v>
      </c>
      <c r="Q85" s="132">
        <f>_xlfn.IFS(COUNTIF($G85:K85, "&gt;1")&gt;6,AVERAGE(SMALL(($G85:K85),{1,2,3,4,5}))-$F$1,COUNTIF($G85:K85, "&gt;1")&gt;5,AVERAGE(SMALL(($G85:K85),{1,2,3,4}))-$F$1,COUNTIF($G85:K85, "&gt;1")&gt;3,AVERAGE(SMALL(($F85:K85),{1,2,3,4}))-$F$1,COUNTIF($G85:K85, "&gt;1")&gt;1,AVERAGE(SMALL(($E85:K85),{1,2,3,4}))-$F$1,COUNTIF($G85:K85, "&gt;0")=1,AVERAGE(SMALL(($E85:K85),{1,2,3}))-$F$1,COUNTIF($G85:K85, "=0")=0,AVERAGE(SMALL(($E85:K85),{1,2}))-$F$1)</f>
        <v>10.300000000000004</v>
      </c>
      <c r="R85" s="133">
        <f>COUNT(G85:K85)</f>
        <v>2</v>
      </c>
      <c r="S85" s="134">
        <v>2</v>
      </c>
    </row>
    <row r="86" spans="1:19" ht="15.75" x14ac:dyDescent="0.25">
      <c r="A86" s="31" t="s">
        <v>130</v>
      </c>
      <c r="B86" s="129" t="str">
        <f>INDEX('[1]2025 Sign Ups'!$C$2:$C$103,MATCH(A86,'[1]2025 Sign Ups'!$B$2:$B$103,0))</f>
        <v>Y</v>
      </c>
      <c r="C86" s="129">
        <v>2</v>
      </c>
      <c r="D86" s="129" t="str">
        <f>VLOOKUP($A86,'[1]2025 Sign Ups'!$B$2:$G$127,5,FALSE)</f>
        <v>R</v>
      </c>
      <c r="E86" s="130">
        <f>L86+35.4</f>
        <v>49</v>
      </c>
      <c r="F86" s="130">
        <f>E86</f>
        <v>49</v>
      </c>
      <c r="G86" s="131" t="s">
        <v>235</v>
      </c>
      <c r="H86" s="131">
        <v>46</v>
      </c>
      <c r="I86" s="131" t="s">
        <v>235</v>
      </c>
      <c r="J86" s="131">
        <v>46</v>
      </c>
      <c r="K86" s="131">
        <v>49</v>
      </c>
      <c r="L86" s="130">
        <f>VLOOKUP($A86,'[1]2025 Sign Ups'!$B$2:$K$104,3,FALSE)</f>
        <v>13.600000000000001</v>
      </c>
      <c r="M86" s="132">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N86" s="132">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O86" s="132">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P86" s="132">
        <f>_xlfn.IFS(COUNTIF($G86:J86, "&gt;1")&gt;6,AVERAGE(SMALL(($G86:J86),{1,2,3,4,5}))-$F$1,COUNTIF($G86:J86, "&gt;1")&gt;5,AVERAGE(SMALL(($G86:J86),{1,2,3,4}))-$F$1,COUNTIF($G86:J86, "&gt;1")&gt;3,AVERAGE(SMALL(($F86:J86),{1,2,3,4}))-$F$1,COUNTIF($G86:J86, "&gt;1")&gt;1,AVERAGE(SMALL(($E86:J86),{1,2,3,4}))-$F$1,COUNTIF($G86:J86, "&gt;0")=1,AVERAGE(SMALL(($E86:J86),{1,2,3}))-$F$1,COUNTIF($G86:J86, "=0")=0,AVERAGE(SMALL(($E86:J86),{1,2}))-$F$1)</f>
        <v>12.100000000000001</v>
      </c>
      <c r="Q86" s="132">
        <f>_xlfn.IFS(COUNTIF($G86:K86, "&gt;1")&gt;6,AVERAGE(SMALL(($G86:K86),{1,2,3,4,5}))-$F$1,COUNTIF($G86:K86, "&gt;1")&gt;5,AVERAGE(SMALL(($G86:K86),{1,2,3,4}))-$F$1,COUNTIF($G86:K86, "&gt;1")&gt;3,AVERAGE(SMALL(($F86:K86),{1,2,3,4}))-$F$1,COUNTIF($G86:K86, "&gt;1")&gt;1,AVERAGE(SMALL(($E86:K86),{1,2,3,4}))-$F$1,COUNTIF($G86:K86, "&gt;0")=1,AVERAGE(SMALL(($E86:K86),{1,2,3}))-$F$1,COUNTIF($G86:K86, "=0")=0,AVERAGE(SMALL(($E86:K86),{1,2}))-$F$1)</f>
        <v>12.100000000000001</v>
      </c>
      <c r="R86" s="133">
        <f>COUNT(G86:K86)</f>
        <v>3</v>
      </c>
      <c r="S86" s="134">
        <v>2</v>
      </c>
    </row>
    <row r="87" spans="1:19" ht="15.75" x14ac:dyDescent="0.25">
      <c r="A87" s="31" t="s">
        <v>38</v>
      </c>
      <c r="B87" s="129" t="str">
        <f>INDEX('[1]2025 Sign Ups'!$C$2:$C$103,MATCH(A87,'[1]2025 Sign Ups'!$B$2:$B$103,0))</f>
        <v>Y</v>
      </c>
      <c r="C87" s="129">
        <v>4</v>
      </c>
      <c r="D87" s="129" t="str">
        <f>VLOOKUP($A87,'[1]2025 Sign Ups'!$B$2:$G$127,5,FALSE)</f>
        <v>R</v>
      </c>
      <c r="E87" s="130">
        <f>L87+35.4</f>
        <v>47.833333333333336</v>
      </c>
      <c r="F87" s="130">
        <f>E87</f>
        <v>47.833333333333336</v>
      </c>
      <c r="G87" s="131">
        <v>52</v>
      </c>
      <c r="H87" s="131">
        <v>53</v>
      </c>
      <c r="I87" s="131" t="s">
        <v>235</v>
      </c>
      <c r="J87" s="131">
        <v>55</v>
      </c>
      <c r="K87" s="131">
        <v>50</v>
      </c>
      <c r="L87" s="130">
        <f>VLOOKUP($A87,'[1]2025 Sign Ups'!$B$2:$K$104,3,FALSE)</f>
        <v>12.433333333333337</v>
      </c>
      <c r="M87" s="132">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N87" s="132">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O87" s="132">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P87" s="132">
        <f>_xlfn.IFS(COUNTIF($G87:J87, "&gt;1")&gt;6,AVERAGE(SMALL(($G87:J87),{1,2,3,4,5}))-$F$1,COUNTIF($G87:J87, "&gt;1")&gt;5,AVERAGE(SMALL(($G87:J87),{1,2,3,4}))-$F$1,COUNTIF($G87:J87, "&gt;1")&gt;3,AVERAGE(SMALL(($F87:J87),{1,2,3,4}))-$F$1,COUNTIF($G87:J87, "&gt;1")&gt;1,AVERAGE(SMALL(($E87:J87),{1,2,3,4}))-$F$1,COUNTIF($G87:J87, "&gt;0")=1,AVERAGE(SMALL(($E87:J87),{1,2,3}))-$F$1,COUNTIF($G87:J87, "=0")=0,AVERAGE(SMALL(($E87:J87),{1,2}))-$F$1)</f>
        <v>14.766666666666673</v>
      </c>
      <c r="Q87" s="132">
        <f>_xlfn.IFS(COUNTIF($G87:K87, "&gt;1")&gt;6,AVERAGE(SMALL(($G87:K87),{1,2,3,4,5}))-$F$1,COUNTIF($G87:K87, "&gt;1")&gt;5,AVERAGE(SMALL(($G87:K87),{1,2,3,4}))-$F$1,COUNTIF($G87:K87, "&gt;1")&gt;3,AVERAGE(SMALL(($F87:K87),{1,2,3,4}))-$F$1,COUNTIF($G87:K87, "&gt;1")&gt;1,AVERAGE(SMALL(($E87:K87),{1,2,3,4}))-$F$1,COUNTIF($G87:K87, "&gt;0")=1,AVERAGE(SMALL(($E87:K87),{1,2,3}))-$F$1,COUNTIF($G87:K87, "=0")=0,AVERAGE(SMALL(($E87:K87),{1,2}))-$F$1)</f>
        <v>15.308333333333337</v>
      </c>
      <c r="R87" s="133">
        <f>COUNT(G87:K87)</f>
        <v>4</v>
      </c>
      <c r="S87" s="134">
        <v>2</v>
      </c>
    </row>
    <row r="88" spans="1:19" ht="15.75" x14ac:dyDescent="0.25">
      <c r="A88" s="31" t="s">
        <v>128</v>
      </c>
      <c r="B88" s="129" t="str">
        <f>INDEX('[1]2025 Sign Ups'!$C$2:$C$103,MATCH(A88,'[1]2025 Sign Ups'!$B$2:$B$103,0))</f>
        <v>Y</v>
      </c>
      <c r="C88" s="129">
        <v>2</v>
      </c>
      <c r="D88" s="129" t="str">
        <f>VLOOKUP($A88,'[1]2025 Sign Ups'!$B$2:$G$127,5,FALSE)</f>
        <v>R</v>
      </c>
      <c r="E88" s="130">
        <f>L88+35.4</f>
        <v>44.8</v>
      </c>
      <c r="F88" s="130">
        <f>E88</f>
        <v>44.8</v>
      </c>
      <c r="G88" s="130" t="s">
        <v>235</v>
      </c>
      <c r="H88" s="130">
        <v>48</v>
      </c>
      <c r="I88" s="130">
        <v>50</v>
      </c>
      <c r="J88" s="130">
        <v>44</v>
      </c>
      <c r="K88" s="130">
        <v>47</v>
      </c>
      <c r="L88" s="130">
        <f>VLOOKUP($A88,'[1]2025 Sign Ups'!$B$2:$K$104,3,FALSE)</f>
        <v>9.3999999999999986</v>
      </c>
      <c r="M88" s="132">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N88" s="132">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O88" s="132">
        <f>_xlfn.IFS(COUNTIF($G88:I88, "&gt;1")&gt;6,AVERAGE(SMALL(($G88:I88),{1,2,3,4,5}))-$F$1,COUNTIF($G88:I88, "&gt;1")&gt;5,AVERAGE(SMALL(($G88:I88),{1,2,3,4}))-$F$1,COUNTIF($G88:I88, "&gt;1")&gt;3,AVERAGE(SMALL(($F88:I88),{1,2,3,4}))-$F$1,COUNTIF($G88:I88, "&gt;1")&gt;1,AVERAGE(SMALL(($E88:I88),{1,2,3,4}))-$F$1,COUNTIF($G88:I88, "&gt;0")=1,AVERAGE(SMALL(($E88:I88),{1,2,3}))-$F$1,COUNTIF($G88:I88, "=0")=0,AVERAGE(SMALL(($E88:I88),{1,2}))-$F$1)</f>
        <v>11.5</v>
      </c>
      <c r="P88" s="132">
        <f>_xlfn.IFS(COUNTIF($G88:J88, "&gt;1")&gt;6,AVERAGE(SMALL(($G88:J88),{1,2,3,4,5}))-$F$1,COUNTIF($G88:J88, "&gt;1")&gt;5,AVERAGE(SMALL(($G88:J88),{1,2,3,4}))-$F$1,COUNTIF($G88:J88, "&gt;1")&gt;3,AVERAGE(SMALL(($F88:J88),{1,2,3,4}))-$F$1,COUNTIF($G88:J88, "&gt;1")&gt;1,AVERAGE(SMALL(($E88:J88),{1,2,3,4}))-$F$1,COUNTIF($G88:J88, "&gt;0")=1,AVERAGE(SMALL(($E88:J88),{1,2,3}))-$F$1,COUNTIF($G88:J88, "=0")=0,AVERAGE(SMALL(($E88:J88),{1,2}))-$F$1)</f>
        <v>10</v>
      </c>
      <c r="Q88" s="132">
        <f>_xlfn.IFS(COUNTIF($G88:K88, "&gt;1")&gt;6,AVERAGE(SMALL(($G88:K88),{1,2,3,4,5}))-$F$1,COUNTIF($G88:K88, "&gt;1")&gt;5,AVERAGE(SMALL(($G88:K88),{1,2,3,4}))-$F$1,COUNTIF($G88:K88, "&gt;1")&gt;3,AVERAGE(SMALL(($F88:K88),{1,2,3,4}))-$F$1,COUNTIF($G88:K88, "&gt;1")&gt;1,AVERAGE(SMALL(($E88:K88),{1,2,3,4}))-$F$1,COUNTIF($G88:K88, "&gt;0")=1,AVERAGE(SMALL(($E88:K88),{1,2,3}))-$F$1,COUNTIF($G88:K88, "=0")=0,AVERAGE(SMALL(($E88:K88),{1,2}))-$F$1)</f>
        <v>10.550000000000004</v>
      </c>
      <c r="R88" s="133">
        <f>COUNT(G88:K88)</f>
        <v>4</v>
      </c>
      <c r="S88" s="134">
        <v>2</v>
      </c>
    </row>
    <row r="89" spans="1:19" ht="15.75" x14ac:dyDescent="0.25">
      <c r="A89" s="38" t="s">
        <v>37</v>
      </c>
      <c r="B89" s="137" t="s">
        <v>208</v>
      </c>
      <c r="C89" s="129">
        <v>1</v>
      </c>
      <c r="D89" s="129" t="str">
        <f>VLOOKUP($A89,'[1]2025 Sign Ups'!$B$2:$G$127,5,FALSE)</f>
        <v>R</v>
      </c>
      <c r="E89" s="130">
        <f>AVERAGE(G89:H89)</f>
        <v>52</v>
      </c>
      <c r="F89" s="130">
        <f>E89</f>
        <v>52</v>
      </c>
      <c r="G89" s="131">
        <v>48</v>
      </c>
      <c r="H89" s="131">
        <v>56</v>
      </c>
      <c r="I89" s="131">
        <v>53</v>
      </c>
      <c r="J89" s="131">
        <v>51</v>
      </c>
      <c r="K89" s="131">
        <v>50</v>
      </c>
      <c r="L89" s="130">
        <f>(G89-$F$1)*0.7</f>
        <v>8.82</v>
      </c>
      <c r="M89" s="130">
        <f>(H89-$F$1)*0.8</f>
        <v>16.48</v>
      </c>
      <c r="N89" s="132">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O89" s="132">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P89" s="132">
        <f>_xlfn.IFS(COUNTIF($G89:J89, "&gt;1")&gt;6,AVERAGE(SMALL(($G89:J89),{1,2,3,4,5}))-$F$1,COUNTIF($G89:J89, "&gt;1")&gt;5,AVERAGE(SMALL(($G89:J89),{1,2,3,4}))-$F$1,COUNTIF($G89:J89, "&gt;1")&gt;3,AVERAGE(SMALL(($F89:J89),{1,2,3,4}))-$F$1,COUNTIF($G89:J89, "&gt;1")&gt;1,AVERAGE(SMALL(($E89:J89),{1,2,3,4}))-$F$1,COUNTIF($G89:J89, "&gt;0")=1,AVERAGE(SMALL(($E89:J89),{1,2,3}))-$F$1,COUNTIF($G89:J89, "=0")=0,AVERAGE(SMALL(($E89:J89),{1,2}))-$F$1)</f>
        <v>15.600000000000001</v>
      </c>
      <c r="Q89" s="132">
        <f>_xlfn.IFS(COUNTIF($G89:K89, "&gt;1")&gt;6,AVERAGE(SMALL(($G89:K89),{1,2,3,4,5}))-$F$1,COUNTIF($G89:K89, "&gt;1")&gt;5,AVERAGE(SMALL(($G89:K89),{1,2,3,4}))-$F$1,COUNTIF($G89:K89, "&gt;1")&gt;3,AVERAGE(SMALL(($F89:K89),{1,2,3,4}))-$F$1,COUNTIF($G89:K89, "&gt;1")&gt;1,AVERAGE(SMALL(($E89:K89),{1,2,3,4}))-$F$1,COUNTIF($G89:K89, "&gt;0")=1,AVERAGE(SMALL(($E89:K89),{1,2,3}))-$F$1,COUNTIF($G89:K89, "=0")=0,AVERAGE(SMALL(($E89:K89),{1,2}))-$F$1)</f>
        <v>14.850000000000001</v>
      </c>
      <c r="R89" s="133">
        <f>COUNT(G89:K89)</f>
        <v>5</v>
      </c>
      <c r="S89" s="134">
        <v>0</v>
      </c>
    </row>
    <row r="90" spans="1:19" ht="15.75" x14ac:dyDescent="0.25">
      <c r="A90" s="31" t="s">
        <v>82</v>
      </c>
      <c r="B90" s="129" t="str">
        <f>INDEX('[1]2025 Sign Ups'!$C$2:$C$103,MATCH(A90,'[1]2025 Sign Ups'!$B$2:$B$103,0))</f>
        <v>Y</v>
      </c>
      <c r="C90" s="129">
        <v>5</v>
      </c>
      <c r="D90" s="129" t="str">
        <f>VLOOKUP($A90,'[1]2025 Sign Ups'!$B$2:$G$127,5,FALSE)</f>
        <v>R</v>
      </c>
      <c r="E90" s="130">
        <f>L90+35.4</f>
        <v>39.666666666666664</v>
      </c>
      <c r="F90" s="130">
        <f>E90</f>
        <v>39.666666666666664</v>
      </c>
      <c r="G90" s="131">
        <v>39</v>
      </c>
      <c r="H90" s="131">
        <v>40</v>
      </c>
      <c r="I90" s="131">
        <v>41</v>
      </c>
      <c r="J90" s="131">
        <v>42</v>
      </c>
      <c r="K90" s="131">
        <v>42</v>
      </c>
      <c r="L90" s="130">
        <f>VLOOKUP($A90,'[1]2025 Sign Ups'!$B$2:$K$104,3,FALSE)</f>
        <v>4.2666666666666657</v>
      </c>
      <c r="M90" s="132">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N90" s="132">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O90" s="132">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P90" s="132">
        <f>_xlfn.IFS(COUNTIF($G90:J90, "&gt;1")&gt;6,AVERAGE(SMALL(($G90:J90),{1,2,3,4,5}))-$F$1,COUNTIF($G90:J90, "&gt;1")&gt;5,AVERAGE(SMALL(($G90:J90),{1,2,3,4}))-$F$1,COUNTIF($G90:J90, "&gt;1")&gt;3,AVERAGE(SMALL(($F90:J90),{1,2,3,4}))-$F$1,COUNTIF($G90:J90, "&gt;1")&gt;1,AVERAGE(SMALL(($E90:J90),{1,2,3,4}))-$F$1,COUNTIF($G90:J90, "&gt;0")=1,AVERAGE(SMALL(($E90:J90),{1,2,3}))-$F$1,COUNTIF($G90:J90, "=0")=0,AVERAGE(SMALL(($E90:J90),{1,2}))-$F$1)</f>
        <v>4.5166666666666657</v>
      </c>
      <c r="Q90" s="132">
        <f>_xlfn.IFS(COUNTIF($G90:K90, "&gt;1")&gt;6,AVERAGE(SMALL(($G90:K90),{1,2,3,4,5}))-$F$1,COUNTIF($G90:K90, "&gt;1")&gt;5,AVERAGE(SMALL(($G90:K90),{1,2,3,4}))-$F$1,COUNTIF($G90:K90, "&gt;1")&gt;3,AVERAGE(SMALL(($F90:K90),{1,2,3,4}))-$F$1,COUNTIF($G90:K90, "&gt;1")&gt;1,AVERAGE(SMALL(($E90:K90),{1,2,3,4}))-$F$1,COUNTIF($G90:K90, "&gt;0")=1,AVERAGE(SMALL(($E90:K90),{1,2,3}))-$F$1,COUNTIF($G90:K90, "=0")=0,AVERAGE(SMALL(($E90:K90),{1,2}))-$F$1)</f>
        <v>4.5166666666666657</v>
      </c>
      <c r="R90" s="133">
        <f>COUNT(G90:K90)</f>
        <v>5</v>
      </c>
      <c r="S90" s="134">
        <v>2</v>
      </c>
    </row>
    <row r="91" spans="1:19" ht="15.75" x14ac:dyDescent="0.25">
      <c r="A91" s="31" t="s">
        <v>52</v>
      </c>
      <c r="B91" s="129" t="str">
        <f>INDEX('[1]2025 Sign Ups'!$C$2:$C$103,MATCH(A91,'[1]2025 Sign Ups'!$B$2:$B$103,0))</f>
        <v>Y</v>
      </c>
      <c r="C91" s="129">
        <v>1</v>
      </c>
      <c r="D91" s="129" t="str">
        <f>VLOOKUP($A91,'[1]2025 Sign Ups'!$B$2:$G$127,5,FALSE)</f>
        <v>R</v>
      </c>
      <c r="E91" s="130">
        <f>L91+35.4</f>
        <v>35.5</v>
      </c>
      <c r="F91" s="130">
        <f>E91</f>
        <v>35.5</v>
      </c>
      <c r="G91" s="131">
        <v>34</v>
      </c>
      <c r="H91" s="131">
        <v>44</v>
      </c>
      <c r="I91" s="131" t="s">
        <v>235</v>
      </c>
      <c r="J91" s="131">
        <v>37</v>
      </c>
      <c r="K91" s="131" t="s">
        <v>235</v>
      </c>
      <c r="L91" s="130">
        <f>VLOOKUP($A91,'[1]2025 Sign Ups'!$B$2:$K$104,3,FALSE)</f>
        <v>0.10000000000000142</v>
      </c>
      <c r="M91" s="132">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N91" s="132">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O91" s="132">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P91" s="132">
        <f>_xlfn.IFS(COUNTIF($G91:J91, "&gt;1")&gt;6,AVERAGE(SMALL(($G91:J91),{1,2,3,4,5}))-$F$1,COUNTIF($G91:J91, "&gt;1")&gt;5,AVERAGE(SMALL(($G91:J91),{1,2,3,4}))-$F$1,COUNTIF($G91:J91, "&gt;1")&gt;3,AVERAGE(SMALL(($F91:J91),{1,2,3,4}))-$F$1,COUNTIF($G91:J91, "&gt;1")&gt;1,AVERAGE(SMALL(($E91:J91),{1,2,3,4}))-$F$1,COUNTIF($G91:J91, "&gt;0")=1,AVERAGE(SMALL(($E91:J91),{1,2,3}))-$F$1,COUNTIF($G91:J91, "=0")=0,AVERAGE(SMALL(($E91:J91),{1,2}))-$F$1)</f>
        <v>0.10000000000000142</v>
      </c>
      <c r="Q91" s="132">
        <f>_xlfn.IFS(COUNTIF($G91:K91, "&gt;1")&gt;6,AVERAGE(SMALL(($G91:K91),{1,2,3,4,5}))-$F$1,COUNTIF($G91:K91, "&gt;1")&gt;5,AVERAGE(SMALL(($G91:K91),{1,2,3,4}))-$F$1,COUNTIF($G91:K91, "&gt;1")&gt;3,AVERAGE(SMALL(($F91:K91),{1,2,3,4}))-$F$1,COUNTIF($G91:K91, "&gt;1")&gt;1,AVERAGE(SMALL(($E91:K91),{1,2,3,4}))-$F$1,COUNTIF($G91:K91, "&gt;0")=1,AVERAGE(SMALL(($E91:K91),{1,2,3}))-$F$1,COUNTIF($G91:K91, "=0")=0,AVERAGE(SMALL(($E91:K91),{1,2}))-$F$1)</f>
        <v>0.10000000000000142</v>
      </c>
      <c r="R91" s="133">
        <f>COUNT(G91:K91)</f>
        <v>3</v>
      </c>
      <c r="S91" s="134">
        <v>2</v>
      </c>
    </row>
    <row r="92" spans="1:19" ht="15.75" x14ac:dyDescent="0.25">
      <c r="A92" s="38" t="s">
        <v>84</v>
      </c>
      <c r="B92" s="129" t="str">
        <f>INDEX('[1]2025 Sign Ups'!$C$2:$C$103,MATCH(A92,'[1]2025 Sign Ups'!$B$2:$B$103,0))</f>
        <v>Y</v>
      </c>
      <c r="C92" s="129">
        <v>3</v>
      </c>
      <c r="D92" s="129" t="s">
        <v>219</v>
      </c>
      <c r="E92" s="130">
        <f>AVERAGE(G92:H92)</f>
        <v>46.5</v>
      </c>
      <c r="F92" s="130">
        <f>E92</f>
        <v>46.5</v>
      </c>
      <c r="G92" s="131">
        <v>43</v>
      </c>
      <c r="H92" s="131">
        <v>50</v>
      </c>
      <c r="I92" s="131">
        <v>50</v>
      </c>
      <c r="J92" s="131">
        <v>50</v>
      </c>
      <c r="K92" s="131">
        <v>50</v>
      </c>
      <c r="L92" s="130">
        <f>(G92-$F$1)*0.6</f>
        <v>4.5600000000000005</v>
      </c>
      <c r="M92" s="130">
        <f>(H92-$F$1)*0.7</f>
        <v>10.220000000000001</v>
      </c>
      <c r="N92" s="132">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O92" s="132">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P92" s="132">
        <f>_xlfn.IFS(COUNTIF($G92:J92, "&gt;1")&gt;6,AVERAGE(SMALL(($G92:J92),{1,2,3,4,5}))-$F$1,COUNTIF($G92:J92, "&gt;1")&gt;5,AVERAGE(SMALL(($G92:J92),{1,2,3,4}))-$F$1,COUNTIF($G92:J92, "&gt;1")&gt;3,AVERAGE(SMALL(($F92:J92),{1,2,3,4}))-$F$1,COUNTIF($G92:J92, "&gt;1")&gt;1,AVERAGE(SMALL(($E92:J92),{1,2,3,4}))-$F$1,COUNTIF($G92:J92, "&gt;0")=1,AVERAGE(SMALL(($E92:J92),{1,2,3}))-$F$1,COUNTIF($G92:J92, "=0")=0,AVERAGE(SMALL(($E92:J92),{1,2}))-$F$1)</f>
        <v>11.975000000000001</v>
      </c>
      <c r="Q92" s="132">
        <f>_xlfn.IFS(COUNTIF($G92:K92, "&gt;1")&gt;6,AVERAGE(SMALL(($G92:K92),{1,2,3,4,5}))-$F$1,COUNTIF($G92:K92, "&gt;1")&gt;5,AVERAGE(SMALL(($G92:K92),{1,2,3,4}))-$F$1,COUNTIF($G92:K92, "&gt;1")&gt;3,AVERAGE(SMALL(($F92:K92),{1,2,3,4}))-$F$1,COUNTIF($G92:K92, "&gt;1")&gt;1,AVERAGE(SMALL(($E92:K92),{1,2,3,4}))-$F$1,COUNTIF($G92:K92, "&gt;0")=1,AVERAGE(SMALL(($E92:K92),{1,2,3}))-$F$1,COUNTIF($G92:K92, "=0")=0,AVERAGE(SMALL(($E92:K92),{1,2}))-$F$1)</f>
        <v>11.975000000000001</v>
      </c>
      <c r="R92" s="133">
        <f>COUNT(G92:K92)</f>
        <v>5</v>
      </c>
      <c r="S92" s="134">
        <v>1</v>
      </c>
    </row>
    <row r="93" spans="1:19" ht="15.75" x14ac:dyDescent="0.25">
      <c r="A93" s="31" t="s">
        <v>103</v>
      </c>
      <c r="B93" s="129" t="str">
        <f>INDEX('[1]2025 Sign Ups'!$C$2:$C$103,MATCH(A93,'[1]2025 Sign Ups'!$B$2:$B$103,0))</f>
        <v>Y</v>
      </c>
      <c r="C93" s="129">
        <v>7</v>
      </c>
      <c r="D93" s="129" t="str">
        <f>VLOOKUP($A93,'[1]2025 Sign Ups'!$B$2:$G$127,5,FALSE)</f>
        <v>R</v>
      </c>
      <c r="E93" s="130">
        <f>L93+35.4</f>
        <v>39.333333333333336</v>
      </c>
      <c r="F93" s="130">
        <f>E93</f>
        <v>39.333333333333336</v>
      </c>
      <c r="G93" s="131">
        <v>46</v>
      </c>
      <c r="H93" s="131">
        <v>41</v>
      </c>
      <c r="I93" s="131">
        <v>39</v>
      </c>
      <c r="J93" s="131">
        <v>37</v>
      </c>
      <c r="K93" s="131">
        <v>40</v>
      </c>
      <c r="L93" s="130">
        <f>VLOOKUP($A93,'[1]2025 Sign Ups'!$B$2:$K$104,3,FALSE)</f>
        <v>3.9333333333333371</v>
      </c>
      <c r="M93" s="132">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N93" s="132">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O93" s="132">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P93" s="132">
        <f>_xlfn.IFS(COUNTIF($G93:J93, "&gt;1")&gt;6,AVERAGE(SMALL(($G93:J93),{1,2,3,4,5}))-$F$1,COUNTIF($G93:J93, "&gt;1")&gt;5,AVERAGE(SMALL(($G93:J93),{1,2,3,4}))-$F$1,COUNTIF($G93:J93, "&gt;1")&gt;3,AVERAGE(SMALL(($F93:J93),{1,2,3,4}))-$F$1,COUNTIF($G93:J93, "&gt;1")&gt;1,AVERAGE(SMALL(($E93:J93),{1,2,3,4}))-$F$1,COUNTIF($G93:J93, "&gt;0")=1,AVERAGE(SMALL(($E93:J93),{1,2,3}))-$F$1,COUNTIF($G93:J93, "=0")=0,AVERAGE(SMALL(($E93:J93),{1,2}))-$F$1)</f>
        <v>3.6833333333333371</v>
      </c>
      <c r="Q93" s="132">
        <f>_xlfn.IFS(COUNTIF($G93:K93, "&gt;1")&gt;6,AVERAGE(SMALL(($G93:K93),{1,2,3,4,5}))-$F$1,COUNTIF($G93:K93, "&gt;1")&gt;5,AVERAGE(SMALL(($G93:K93),{1,2,3,4}))-$F$1,COUNTIF($G93:K93, "&gt;1")&gt;3,AVERAGE(SMALL(($F93:K93),{1,2,3,4}))-$F$1,COUNTIF($G93:K93, "&gt;1")&gt;1,AVERAGE(SMALL(($E93:K93),{1,2,3,4}))-$F$1,COUNTIF($G93:K93, "&gt;0")=1,AVERAGE(SMALL(($E93:K93),{1,2,3}))-$F$1,COUNTIF($G93:K93, "=0")=0,AVERAGE(SMALL(($E93:K93),{1,2}))-$F$1)</f>
        <v>3.4333333333333371</v>
      </c>
      <c r="R93" s="133">
        <f>COUNT(G93:K93)</f>
        <v>5</v>
      </c>
      <c r="S93" s="134">
        <v>2</v>
      </c>
    </row>
    <row r="94" spans="1:19" ht="15.75" x14ac:dyDescent="0.25">
      <c r="A94" s="38" t="s">
        <v>149</v>
      </c>
      <c r="B94" s="129" t="str">
        <f>INDEX('[1]2025 Sign Ups'!$C$2:$C$103,MATCH(A94,'[1]2025 Sign Ups'!$B$2:$B$103,0))</f>
        <v>Y</v>
      </c>
      <c r="C94" s="129">
        <v>9</v>
      </c>
      <c r="D94" s="129" t="str">
        <f>VLOOKUP($A94,'[1]2025 Sign Ups'!$B$2:$G$127,5,FALSE)</f>
        <v>R</v>
      </c>
      <c r="E94" s="130">
        <f>L94+35.4</f>
        <v>41.8</v>
      </c>
      <c r="F94" s="130">
        <f>E94</f>
        <v>41.8</v>
      </c>
      <c r="G94" s="130">
        <v>40</v>
      </c>
      <c r="H94" s="130" t="s">
        <v>235</v>
      </c>
      <c r="I94" s="130" t="s">
        <v>235</v>
      </c>
      <c r="J94" s="130">
        <v>42</v>
      </c>
      <c r="K94" s="130" t="s">
        <v>235</v>
      </c>
      <c r="L94" s="130">
        <f>VLOOKUP($A94,'[1]2025 Sign Ups'!$B$2:$K$104,3,FALSE)</f>
        <v>6.3999999999999986</v>
      </c>
      <c r="M94" s="132">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N94" s="132">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O94" s="132">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P94" s="132">
        <f>_xlfn.IFS(COUNTIF($G94:J94, "&gt;1")&gt;6,AVERAGE(SMALL(($G94:J94),{1,2,3,4,5}))-$F$1,COUNTIF($G94:J94, "&gt;1")&gt;5,AVERAGE(SMALL(($G94:J94),{1,2,3,4}))-$F$1,COUNTIF($G94:J94, "&gt;1")&gt;3,AVERAGE(SMALL(($F94:J94),{1,2,3,4}))-$F$1,COUNTIF($G94:J94, "&gt;1")&gt;1,AVERAGE(SMALL(($E94:J94),{1,2,3,4}))-$F$1,COUNTIF($G94:J94, "&gt;0")=1,AVERAGE(SMALL(($E94:J94),{1,2,3}))-$F$1,COUNTIF($G94:J94, "=0")=0,AVERAGE(SMALL(($E94:J94),{1,2}))-$F$1)</f>
        <v>6</v>
      </c>
      <c r="Q94" s="132">
        <f>_xlfn.IFS(COUNTIF($G94:K94, "&gt;1")&gt;6,AVERAGE(SMALL(($G94:K94),{1,2,3,4,5}))-$F$1,COUNTIF($G94:K94, "&gt;1")&gt;5,AVERAGE(SMALL(($G94:K94),{1,2,3,4}))-$F$1,COUNTIF($G94:K94, "&gt;1")&gt;3,AVERAGE(SMALL(($F94:K94),{1,2,3,4}))-$F$1,COUNTIF($G94:K94, "&gt;1")&gt;1,AVERAGE(SMALL(($E94:K94),{1,2,3,4}))-$F$1,COUNTIF($G94:K94, "&gt;0")=1,AVERAGE(SMALL(($E94:K94),{1,2,3}))-$F$1,COUNTIF($G94:K94, "=0")=0,AVERAGE(SMALL(($E94:K94),{1,2}))-$F$1)</f>
        <v>6</v>
      </c>
      <c r="R94" s="133">
        <f>COUNT(G94:K94)</f>
        <v>2</v>
      </c>
      <c r="S94" s="134">
        <v>2</v>
      </c>
    </row>
    <row r="95" spans="1:19" ht="15.75" x14ac:dyDescent="0.25">
      <c r="A95" s="38" t="s">
        <v>99</v>
      </c>
      <c r="B95" s="137" t="s">
        <v>208</v>
      </c>
      <c r="C95" s="129">
        <v>10</v>
      </c>
      <c r="D95" s="129" t="str">
        <f>VLOOKUP($A95,'[1]2025 Sign Ups'!$B$2:$G$127,5,FALSE)</f>
        <v>R</v>
      </c>
      <c r="E95" s="130">
        <f>AVERAGE(G95:I95)</f>
        <v>40</v>
      </c>
      <c r="F95" s="130">
        <f>E95</f>
        <v>40</v>
      </c>
      <c r="G95" s="131" t="s">
        <v>235</v>
      </c>
      <c r="H95" s="131">
        <v>40</v>
      </c>
      <c r="I95" s="131">
        <v>40</v>
      </c>
      <c r="J95" s="131">
        <v>42</v>
      </c>
      <c r="K95" s="131">
        <v>42</v>
      </c>
      <c r="L95" s="130" t="s">
        <v>181</v>
      </c>
      <c r="M95" s="130">
        <f>(H95-$F$1)*0.6</f>
        <v>2.7600000000000007</v>
      </c>
      <c r="N95" s="130">
        <f>(I95-$F$1)*0.6</f>
        <v>2.7600000000000007</v>
      </c>
      <c r="O95" s="132">
        <f>_xlfn.IFS(COUNTIF($G95:I95, "&gt;1")&gt;6,AVERAGE(SMALL(($G95:I95),{1,2,3,4,5}))-$F$1,COUNTIF($G95:I95, "&gt;1")&gt;5,AVERAGE(SMALL(($G95:I95),{1,2,3,4}))-$F$1,COUNTIF($G95:I95, "&gt;1")&gt;3,AVERAGE(SMALL(($F95:I95),{1,2,3,4}))-$F$1,COUNTIF($G95:I95, "&gt;1")&gt;1,AVERAGE(SMALL(($E95:I95),{1,2,3,4}))-$F$1,COUNTIF($G95:I95, "&gt;0")=1,AVERAGE(SMALL(($E95:I95),{1,2,3}))-$F$1,COUNTIF($G95:I95, "=0")=0,AVERAGE(SMALL(($E95:I95),{1,2}))-$F$1)</f>
        <v>4.6000000000000014</v>
      </c>
      <c r="P95" s="132">
        <f>_xlfn.IFS(COUNTIF($G95:J95, "&gt;1")&gt;6,AVERAGE(SMALL(($G95:J95),{1,2,3,4,5}))-$F$1,COUNTIF($G95:J95, "&gt;1")&gt;5,AVERAGE(SMALL(($G95:J95),{1,2,3,4}))-$F$1,COUNTIF($G95:J95, "&gt;1")&gt;3,AVERAGE(SMALL(($F95:J95),{1,2,3,4}))-$F$1,COUNTIF($G95:J95, "&gt;1")&gt;1,AVERAGE(SMALL(($E95:J95),{1,2,3,4}))-$F$1,COUNTIF($G95:J95, "&gt;0")=1,AVERAGE(SMALL(($E95:J95),{1,2,3}))-$F$1,COUNTIF($G95:J95, "=0")=0,AVERAGE(SMALL(($E95:J95),{1,2}))-$F$1)</f>
        <v>4.6000000000000014</v>
      </c>
      <c r="Q95" s="132">
        <f>_xlfn.IFS($R95&gt;6,AVERAGE(SMALL(($G95:$K95),{1,2,3,4,5}))-$F$1,$R95&gt;5,AVERAGE(SMALL(($G95:$K95),{1,2,3,4}))-$F$1,$R95&gt;3,AVERAGE(SMALL(($F95:$K95),{1,2,3,4}))-$F$1,$R95&gt;1,AVERAGE(SMALL(($E95:$K95),{1,2,3,4}))-$F$1,$R95=1,AVERAGE(SMALL(($E95:$K95),{1,2,3}))-$F$1,$R95=0,AVERAGE(SMALL(($E95:$K95),{1,2}))-$F$1)</f>
        <v>5.1000000000000014</v>
      </c>
      <c r="R95" s="133">
        <f>COUNT(G95:K95)</f>
        <v>4</v>
      </c>
      <c r="S95" s="134">
        <v>0</v>
      </c>
    </row>
    <row r="96" spans="1:19" ht="15.75" x14ac:dyDescent="0.25">
      <c r="A96" s="38" t="s">
        <v>142</v>
      </c>
      <c r="B96" s="129" t="str">
        <f>INDEX('[1]2025 Sign Ups'!$C$2:$C$103,MATCH(A96,'[1]2025 Sign Ups'!$B$2:$B$103,0))</f>
        <v>Y</v>
      </c>
      <c r="C96" s="129">
        <v>9</v>
      </c>
      <c r="D96" s="129" t="s">
        <v>219</v>
      </c>
      <c r="E96" s="130">
        <f>AVERAGE(G96:H96)</f>
        <v>43.5</v>
      </c>
      <c r="F96" s="130">
        <f>E96</f>
        <v>43.5</v>
      </c>
      <c r="G96" s="131">
        <v>42</v>
      </c>
      <c r="H96" s="131">
        <v>45</v>
      </c>
      <c r="I96" s="131">
        <v>47</v>
      </c>
      <c r="J96" s="131">
        <v>44</v>
      </c>
      <c r="K96" s="131">
        <v>41</v>
      </c>
      <c r="L96" s="130">
        <f>(G96-$F$1)*0.6</f>
        <v>3.9600000000000009</v>
      </c>
      <c r="M96" s="130">
        <f>(H96-$F$1)*0.6</f>
        <v>5.7600000000000007</v>
      </c>
      <c r="N96" s="132">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O96" s="132">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P96" s="132">
        <f>_xlfn.IFS(COUNTIF($G96:J96, "&gt;1")&gt;6,AVERAGE(SMALL(($G96:J96),{1,2,3,4,5}))-$F$1,COUNTIF($G96:J96, "&gt;1")&gt;5,AVERAGE(SMALL(($G96:J96),{1,2,3,4}))-$F$1,COUNTIF($G96:J96, "&gt;1")&gt;3,AVERAGE(SMALL(($F96:J96),{1,2,3,4}))-$F$1,COUNTIF($G96:J96, "&gt;1")&gt;1,AVERAGE(SMALL(($E96:J96),{1,2,3,4}))-$F$1,COUNTIF($G96:J96, "&gt;0")=1,AVERAGE(SMALL(($E96:J96),{1,2,3}))-$F$1,COUNTIF($G96:J96, "=0")=0,AVERAGE(SMALL(($E96:J96),{1,2}))-$F$1)</f>
        <v>8.2250000000000014</v>
      </c>
      <c r="Q96" s="132">
        <f>_xlfn.IFS(COUNTIF($G96:K96, "&gt;1")&gt;6,AVERAGE(SMALL(($G96:K96),{1,2,3,4,5}))-$F$1,COUNTIF($G96:K96, "&gt;1")&gt;5,AVERAGE(SMALL(($G96:K96),{1,2,3,4}))-$F$1,COUNTIF($G96:K96, "&gt;1")&gt;3,AVERAGE(SMALL(($F96:K96),{1,2,3,4}))-$F$1,COUNTIF($G96:K96, "&gt;1")&gt;1,AVERAGE(SMALL(($E96:K96),{1,2,3,4}))-$F$1,COUNTIF($G96:K96, "&gt;0")=1,AVERAGE(SMALL(($E96:K96),{1,2,3}))-$F$1,COUNTIF($G96:K96, "=0")=0,AVERAGE(SMALL(($E96:K96),{1,2}))-$F$1)</f>
        <v>7.2250000000000014</v>
      </c>
      <c r="R96" s="133">
        <f>COUNT(G96:K96)</f>
        <v>5</v>
      </c>
      <c r="S96" s="134">
        <v>1</v>
      </c>
    </row>
    <row r="97" spans="1:27" ht="15.75" customHeight="1" x14ac:dyDescent="0.25">
      <c r="A97" s="31" t="s">
        <v>106</v>
      </c>
      <c r="B97" s="129" t="str">
        <f>INDEX('[1]2025 Sign Ups'!$C$2:$C$103,MATCH(A97,'[1]2025 Sign Ups'!$B$2:$B$103,0))</f>
        <v>Y</v>
      </c>
      <c r="C97" s="129">
        <v>10</v>
      </c>
      <c r="D97" s="129" t="str">
        <f>VLOOKUP($A97,'[1]2025 Sign Ups'!$B$2:$G$127,5,FALSE)</f>
        <v>R</v>
      </c>
      <c r="E97" s="130">
        <f>L97+35.4</f>
        <v>52.833333333333336</v>
      </c>
      <c r="F97" s="130">
        <f>E97</f>
        <v>52.833333333333336</v>
      </c>
      <c r="G97" s="131">
        <v>54</v>
      </c>
      <c r="H97" s="131">
        <v>52</v>
      </c>
      <c r="I97" s="131">
        <v>49</v>
      </c>
      <c r="J97" s="131">
        <v>53</v>
      </c>
      <c r="K97" s="131">
        <v>55</v>
      </c>
      <c r="L97" s="130">
        <f>VLOOKUP($A97,'[1]2025 Sign Ups'!$B$2:$K$104,3,FALSE)</f>
        <v>17.433333333333337</v>
      </c>
      <c r="M97" s="132">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N97" s="132">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O97" s="132">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P97" s="132">
        <f>_xlfn.IFS(COUNTIF($G97:J97, "&gt;1")&gt;6,AVERAGE(SMALL(($G97:J97),{1,2,3,4,5}))-$F$1,COUNTIF($G97:J97, "&gt;1")&gt;5,AVERAGE(SMALL(($G97:J97),{1,2,3,4}))-$F$1,COUNTIF($G97:J97, "&gt;1")&gt;3,AVERAGE(SMALL(($F97:J97),{1,2,3,4}))-$F$1,COUNTIF($G97:J97, "&gt;1")&gt;1,AVERAGE(SMALL(($E97:J97),{1,2,3,4}))-$F$1,COUNTIF($G97:J97, "&gt;0")=1,AVERAGE(SMALL(($E97:J97),{1,2,3}))-$F$1,COUNTIF($G97:J97, "=0")=0,AVERAGE(SMALL(($E97:J97),{1,2}))-$F$1)</f>
        <v>16.308333333333337</v>
      </c>
      <c r="Q97" s="132">
        <f>_xlfn.IFS(COUNTIF($G97:K97, "&gt;1")&gt;6,AVERAGE(SMALL(($G97:K97),{1,2,3,4,5}))-$F$1,COUNTIF($G97:K97, "&gt;1")&gt;5,AVERAGE(SMALL(($G97:K97),{1,2,3,4}))-$F$1,COUNTIF($G97:K97, "&gt;1")&gt;3,AVERAGE(SMALL(($F97:K97),{1,2,3,4}))-$F$1,COUNTIF($G97:K97, "&gt;1")&gt;1,AVERAGE(SMALL(($E97:K97),{1,2,3,4}))-$F$1,COUNTIF($G97:K97, "&gt;0")=1,AVERAGE(SMALL(($E97:K97),{1,2,3}))-$F$1,COUNTIF($G97:K97, "=0")=0,AVERAGE(SMALL(($E97:K97),{1,2}))-$F$1)</f>
        <v>16.308333333333337</v>
      </c>
      <c r="R97" s="133">
        <f>COUNT(G97:K97)</f>
        <v>5</v>
      </c>
      <c r="S97" s="134">
        <v>2</v>
      </c>
    </row>
    <row r="98" spans="1:27" ht="15.75" customHeight="1" x14ac:dyDescent="0.25">
      <c r="A98" s="38" t="s">
        <v>40</v>
      </c>
      <c r="B98" s="129" t="str">
        <f>INDEX('[1]2025 Sign Ups'!$C$2:$C$103,MATCH(A98,'[1]2025 Sign Ups'!$B$2:$B$103,0))</f>
        <v>Y</v>
      </c>
      <c r="C98" s="129">
        <v>1</v>
      </c>
      <c r="D98" s="129" t="str">
        <f>VLOOKUP($A98,'[1]2025 Sign Ups'!$B$2:$G$127,5,FALSE)</f>
        <v>S</v>
      </c>
      <c r="E98" s="130">
        <f>L98+35.4</f>
        <v>40.4</v>
      </c>
      <c r="F98" s="130">
        <f>E98</f>
        <v>40.4</v>
      </c>
      <c r="G98" s="131" t="s">
        <v>235</v>
      </c>
      <c r="H98" s="131">
        <v>47</v>
      </c>
      <c r="I98" s="131">
        <v>43</v>
      </c>
      <c r="J98" s="131" t="s">
        <v>235</v>
      </c>
      <c r="K98" s="131">
        <v>42</v>
      </c>
      <c r="L98" s="130">
        <f>VLOOKUP($A98,'[1]2025 Sign Ups'!$B$2:$K$104,3,FALSE)</f>
        <v>5</v>
      </c>
      <c r="M98" s="132">
        <f>_xlfn.IFS(COUNTIF($G98:G98, "&gt;1")&gt;6,AVERAGE(SMALL(($G98:G98),{1,2,3,4,5}))-$F$1,COUNTIF($G98:G98, "&gt;1")&gt;5,AVERAGE(SMALL(($G98:G98),{1,2,3,4}))-$F$1,COUNTIF($G98:G98, "&gt;1")&gt;3,AVERAGE(SMALL(($F98:G98),{1,2,3,4}))-$F$1,COUNTIF($G98:G98, "&gt;1")&gt;1,AVERAGE(SMALL(($E98:G98),{1,2,3,4}))-$F$1,COUNTIF($G98:G98, "&gt;0")=1,AVERAGE(SMALL(($E98:G98),{1,2,3}))-$F$1,COUNTIF($G98:G98, "=0")=0,AVERAGE(SMALL(($E98:G98),{1,2}))-$F$1)</f>
        <v>5</v>
      </c>
      <c r="N98" s="132">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O98" s="132">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P98" s="132">
        <f>_xlfn.IFS(COUNTIF($G98:J98, "&gt;1")&gt;6,AVERAGE(SMALL(($G98:J98),{1,2,3,4,5}))-$F$1,COUNTIF($G98:J98, "&gt;1")&gt;5,AVERAGE(SMALL(($G98:J98),{1,2,3,4}))-$F$1,COUNTIF($G98:J98, "&gt;1")&gt;3,AVERAGE(SMALL(($F98:J98),{1,2,3,4}))-$F$1,COUNTIF($G98:J98, "&gt;1")&gt;1,AVERAGE(SMALL(($E98:J98),{1,2,3,4}))-$F$1,COUNTIF($G98:J98, "&gt;0")=1,AVERAGE(SMALL(($E98:J98),{1,2,3}))-$F$1,COUNTIF($G98:J98, "=0")=0,AVERAGE(SMALL(($E98:J98),{1,2}))-$F$1)</f>
        <v>7.3000000000000043</v>
      </c>
      <c r="Q98" s="132">
        <f>_xlfn.IFS(COUNTIF($G98:K98, "&gt;1")&gt;6,AVERAGE(SMALL(($G98:K98),{1,2,3,4,5}))-$F$1,COUNTIF($G98:K98, "&gt;1")&gt;5,AVERAGE(SMALL(($G98:K98),{1,2,3,4}))-$F$1,COUNTIF($G98:K98, "&gt;1")&gt;3,AVERAGE(SMALL(($F98:K98),{1,2,3,4}))-$F$1,COUNTIF($G98:K98, "&gt;1")&gt;1,AVERAGE(SMALL(($E98:K98),{1,2,3,4}))-$F$1,COUNTIF($G98:K98, "&gt;0")=1,AVERAGE(SMALL(($E98:K98),{1,2,3}))-$F$1,COUNTIF($G98:K98, "=0")=0,AVERAGE(SMALL(($E98:K98),{1,2}))-$F$1)</f>
        <v>6.0500000000000043</v>
      </c>
      <c r="R98" s="133">
        <f>COUNT(G98:K98)</f>
        <v>3</v>
      </c>
      <c r="S98" s="134">
        <v>2</v>
      </c>
    </row>
    <row r="99" spans="1:27" ht="15.75" customHeight="1" x14ac:dyDescent="0.25">
      <c r="A99" s="38" t="s">
        <v>100</v>
      </c>
      <c r="B99" s="129" t="str">
        <f>INDEX('[1]2025 Sign Ups'!$C$2:$C$103,MATCH(A99,'[1]2025 Sign Ups'!$B$2:$B$103,0))</f>
        <v>Y</v>
      </c>
      <c r="C99" s="129">
        <v>10</v>
      </c>
      <c r="D99" s="129" t="str">
        <f>VLOOKUP($A99,'[1]2025 Sign Ups'!$B$2:$G$127,5,FALSE)</f>
        <v>R</v>
      </c>
      <c r="E99" s="130">
        <f>L99+35.4</f>
        <v>38.666666666666664</v>
      </c>
      <c r="F99" s="130">
        <f>E99</f>
        <v>38.666666666666664</v>
      </c>
      <c r="G99" s="131" t="s">
        <v>235</v>
      </c>
      <c r="H99" s="131">
        <v>40</v>
      </c>
      <c r="I99" s="131">
        <v>45</v>
      </c>
      <c r="J99" s="131">
        <v>41</v>
      </c>
      <c r="K99" s="131">
        <v>42</v>
      </c>
      <c r="L99" s="130">
        <f>VLOOKUP($A99,'[1]2025 Sign Ups'!$B$2:$K$104,3,FALSE)</f>
        <v>3.2666666666666657</v>
      </c>
      <c r="M99" s="132">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N99" s="132">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O99" s="132">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P99" s="132">
        <f>_xlfn.IFS(COUNTIF($G99:J99, "&gt;1")&gt;6,AVERAGE(SMALL(($G99:J99),{1,2,3,4,5}))-$F$1,COUNTIF($G99:J99, "&gt;1")&gt;5,AVERAGE(SMALL(($G99:J99),{1,2,3,4}))-$F$1,COUNTIF($G99:J99, "&gt;1")&gt;3,AVERAGE(SMALL(($F99:J99),{1,2,3,4}))-$F$1,COUNTIF($G99:J99, "&gt;1")&gt;1,AVERAGE(SMALL(($E99:J99),{1,2,3,4}))-$F$1,COUNTIF($G99:J99, "&gt;0")=1,AVERAGE(SMALL(($E99:J99),{1,2,3}))-$F$1,COUNTIF($G99:J99, "=0")=0,AVERAGE(SMALL(($E99:J99),{1,2}))-$F$1)</f>
        <v>4.18333333333333</v>
      </c>
      <c r="Q99" s="132">
        <f>_xlfn.IFS(COUNTIF($G99:K99, "&gt;1")&gt;6,AVERAGE(SMALL(($G99:K99),{1,2,3,4,5}))-$F$1,COUNTIF($G99:K99, "&gt;1")&gt;5,AVERAGE(SMALL(($G99:K99),{1,2,3,4}))-$F$1,COUNTIF($G99:K99, "&gt;1")&gt;3,AVERAGE(SMALL(($F99:K99),{1,2,3,4}))-$F$1,COUNTIF($G99:K99, "&gt;1")&gt;1,AVERAGE(SMALL(($E99:K99),{1,2,3,4}))-$F$1,COUNTIF($G99:K99, "&gt;0")=1,AVERAGE(SMALL(($E99:K99),{1,2,3}))-$F$1,COUNTIF($G99:K99, "=0")=0,AVERAGE(SMALL(($E99:K99),{1,2}))-$F$1)</f>
        <v>5.0166666666666657</v>
      </c>
      <c r="R99" s="133">
        <f>COUNT(G99:K99)</f>
        <v>4</v>
      </c>
      <c r="S99" s="134">
        <v>2</v>
      </c>
    </row>
    <row r="100" spans="1:27" ht="15.75" customHeight="1" x14ac:dyDescent="0.25">
      <c r="A100" s="31" t="s">
        <v>58</v>
      </c>
      <c r="B100" s="129" t="str">
        <f>INDEX('[1]2025 Sign Ups'!$C$2:$C$103,MATCH(A100,'[1]2025 Sign Ups'!$B$2:$B$103,0))</f>
        <v>Y</v>
      </c>
      <c r="C100" s="129">
        <v>1</v>
      </c>
      <c r="D100" s="129" t="str">
        <f>VLOOKUP($A100,'[1]2025 Sign Ups'!$B$2:$G$127,5,FALSE)</f>
        <v>R</v>
      </c>
      <c r="E100" s="130">
        <f>L100+35.4</f>
        <v>49</v>
      </c>
      <c r="F100" s="130">
        <f>E100</f>
        <v>49</v>
      </c>
      <c r="G100" s="131" t="s">
        <v>235</v>
      </c>
      <c r="H100" s="131" t="s">
        <v>235</v>
      </c>
      <c r="I100" s="131" t="s">
        <v>235</v>
      </c>
      <c r="J100" s="131" t="s">
        <v>235</v>
      </c>
      <c r="K100" s="131" t="s">
        <v>235</v>
      </c>
      <c r="L100" s="130">
        <f>VLOOKUP($A100,'[1]2025 Sign Ups'!$B$2:$K$104,3,FALSE)</f>
        <v>13.600000000000001</v>
      </c>
      <c r="M100" s="132">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N100" s="132">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O100" s="132">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P100" s="132">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13.600000000000001</v>
      </c>
      <c r="Q100" s="132">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13.600000000000001</v>
      </c>
      <c r="R100" s="133">
        <f>COUNT(G100:K100)</f>
        <v>0</v>
      </c>
      <c r="S100" s="134">
        <v>2</v>
      </c>
    </row>
    <row r="101" spans="1:27" ht="15.75" customHeight="1" x14ac:dyDescent="0.25">
      <c r="A101" s="31" t="s">
        <v>146</v>
      </c>
      <c r="B101" s="129" t="str">
        <f>INDEX('[1]2025 Sign Ups'!$C$2:$C$103,MATCH(A101,'[1]2025 Sign Ups'!$B$2:$B$103,0))</f>
        <v>Y</v>
      </c>
      <c r="C101" s="129">
        <v>8</v>
      </c>
      <c r="D101" s="129" t="str">
        <f>VLOOKUP($A101,'[1]2025 Sign Ups'!$B$2:$G$127,5,FALSE)</f>
        <v>R</v>
      </c>
      <c r="E101" s="130">
        <f>L101+35.4</f>
        <v>46.666666666666664</v>
      </c>
      <c r="F101" s="130">
        <f>E101</f>
        <v>46.666666666666664</v>
      </c>
      <c r="G101" s="131" t="s">
        <v>235</v>
      </c>
      <c r="H101" s="131">
        <v>53</v>
      </c>
      <c r="I101" s="131">
        <v>47</v>
      </c>
      <c r="J101" s="131">
        <v>48</v>
      </c>
      <c r="K101" s="131">
        <v>50</v>
      </c>
      <c r="L101" s="130">
        <f>VLOOKUP($A101,'[1]2025 Sign Ups'!$B$2:$K$104,3,FALSE)</f>
        <v>11.266666666666666</v>
      </c>
      <c r="M101" s="132">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N101" s="132">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O101" s="132">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P101" s="132">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11.68333333333333</v>
      </c>
      <c r="Q101" s="132">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12.516666666666666</v>
      </c>
      <c r="R101" s="133">
        <f>COUNT(G101:K101)</f>
        <v>4</v>
      </c>
      <c r="S101" s="134">
        <v>2</v>
      </c>
    </row>
    <row r="102" spans="1:27" ht="15.75" customHeight="1" x14ac:dyDescent="0.25">
      <c r="A102" s="38" t="s">
        <v>127</v>
      </c>
      <c r="B102" s="137" t="s">
        <v>208</v>
      </c>
      <c r="C102" s="129">
        <v>6</v>
      </c>
      <c r="D102" s="129" t="str">
        <f>VLOOKUP($A102,'[1]2025 Sign Ups'!$B$2:$G$127,5,FALSE)</f>
        <v>R</v>
      </c>
      <c r="E102" s="130">
        <f>AVERAGE(G102:H102)</f>
        <v>40.5</v>
      </c>
      <c r="F102" s="130">
        <f>E102</f>
        <v>40.5</v>
      </c>
      <c r="G102" s="131">
        <v>42</v>
      </c>
      <c r="H102" s="131">
        <v>39</v>
      </c>
      <c r="I102" s="131" t="s">
        <v>235</v>
      </c>
      <c r="J102" s="131">
        <v>41</v>
      </c>
      <c r="K102" s="131">
        <v>41</v>
      </c>
      <c r="L102" s="130">
        <f>(G102-$F$1)*0.6</f>
        <v>3.9600000000000009</v>
      </c>
      <c r="M102" s="130">
        <f>(H102-$F$1)*0.6</f>
        <v>2.1600000000000006</v>
      </c>
      <c r="N102" s="146">
        <f>_xlfn.IFS($R102&gt;6,AVERAGE(SMALL(($G102:$K102),{1,2,3,4,5}))-$F$1,$R102&gt;5,AVERAGE(SMALL(($G102:$K102),{1,2,3,4}))-$F$1,$R102&gt;3,AVERAGE(SMALL(($F102:$K102),{1,2,3,4}))-$F$1,$R102&gt;1,AVERAGE(SMALL(($E102:$K102),{1,2,3,4}))-$F$1,$R102=1,AVERAGE(SMALL(($E102:$K102),{1,2,3}))-$F$1,$R102=0,AVERAGE(SMALL(($E102:$K102),{1,2}))-$F$1)</f>
        <v>4.9750000000000014</v>
      </c>
      <c r="O102" s="132">
        <f>_xlfn.IFS(COUNTIF($G102:I102, "&gt;1")&gt;6,AVERAGE(SMALL(($G102:I102),{1,2,3,4,5}))-$F$1,COUNTIF($G102:I102, "&gt;1")&gt;5,AVERAGE(SMALL(($G102:I102),{1,2,3,4}))-$F$1,COUNTIF($G102:I102, "&gt;1")&gt;3,AVERAGE(SMALL(($F102:I102),{1,2,3,4}))-$F$1,COUNTIF($G102:I102, "&gt;1")&gt;1,AVERAGE(SMALL(($E102:I102),{1,2,3,4}))-$F$1,COUNTIF($G102:I102, "&gt;0")=1,AVERAGE(SMALL(($E102:I102),{1,2,3}))-$F$1,COUNTIF($G102:I102, "=0")=0,AVERAGE(SMALL(($E102:I102),{1,2}))-$F$1)</f>
        <v>5.1000000000000014</v>
      </c>
      <c r="P102" s="132">
        <f>_xlfn.IFS(COUNTIF($G102:J102, "&gt;1")&gt;6,AVERAGE(SMALL(($G102:J102),{1,2,3,4,5}))-$F$1,COUNTIF($G102:J102, "&gt;1")&gt;5,AVERAGE(SMALL(($G102:J102),{1,2,3,4}))-$F$1,COUNTIF($G102:J102, "&gt;1")&gt;3,AVERAGE(SMALL(($F102:J102),{1,2,3,4}))-$F$1,COUNTIF($G102:J102, "&gt;1")&gt;1,AVERAGE(SMALL(($E102:J102),{1,2,3,4}))-$F$1,COUNTIF($G102:J102, "&gt;0")=1,AVERAGE(SMALL(($E102:J102),{1,2,3}))-$F$1,COUNTIF($G102:J102, "=0")=0,AVERAGE(SMALL(($E102:J102),{1,2}))-$F$1)</f>
        <v>4.8500000000000014</v>
      </c>
      <c r="Q102" s="132">
        <f>_xlfn.IFS($R102&gt;6,AVERAGE(SMALL(($G102:$K102),{1,2,3,4,5}))-$F$1,$R102&gt;5,AVERAGE(SMALL(($G102:$K102),{1,2,3,4}))-$F$1,$R102&gt;3,AVERAGE(SMALL(($F102:$K102),{1,2,3,4}))-$F$1,$R102&gt;1,AVERAGE(SMALL(($E102:$K102),{1,2,3,4}))-$F$1,$R102=1,AVERAGE(SMALL(($E102:$K102),{1,2,3}))-$F$1,$R102=0,AVERAGE(SMALL(($E102:$K102),{1,2}))-$F$1)</f>
        <v>4.9750000000000014</v>
      </c>
      <c r="R102" s="133">
        <f>COUNT(G102:K102)</f>
        <v>4</v>
      </c>
      <c r="S102" s="134">
        <v>0</v>
      </c>
    </row>
    <row r="103" spans="1:27" ht="15.75" customHeight="1" x14ac:dyDescent="0.25">
      <c r="A103" s="38" t="s">
        <v>133</v>
      </c>
      <c r="B103" s="129" t="str">
        <f>INDEX('[1]2025 Sign Ups'!$C$2:$C$103,MATCH(A103,'[1]2025 Sign Ups'!$B$2:$B$103,0))</f>
        <v>Y</v>
      </c>
      <c r="C103" s="129">
        <v>6</v>
      </c>
      <c r="D103" s="129" t="str">
        <f>VLOOKUP($A103,'[1]2025 Sign Ups'!$B$2:$G$127,5,FALSE)</f>
        <v>R</v>
      </c>
      <c r="E103" s="130">
        <f>L103+35.4</f>
        <v>41</v>
      </c>
      <c r="F103" s="130">
        <f>E103</f>
        <v>41</v>
      </c>
      <c r="G103" s="131">
        <v>46</v>
      </c>
      <c r="H103" s="131" t="s">
        <v>235</v>
      </c>
      <c r="I103" s="131" t="s">
        <v>235</v>
      </c>
      <c r="J103" s="131">
        <v>37</v>
      </c>
      <c r="K103" s="131" t="s">
        <v>235</v>
      </c>
      <c r="L103" s="130">
        <f>VLOOKUP($A103,'[1]2025 Sign Ups'!$B$2:$K$104,3,FALSE)</f>
        <v>5.6000000000000014</v>
      </c>
      <c r="M103" s="132">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N103" s="132">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O103" s="132">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P103" s="132">
        <f>_xlfn.IFS(COUNTIF($G103:J103, "&gt;1")&gt;6,AVERAGE(SMALL(($G103:J103),{1,2,3,4,5}))-$F$1,COUNTIF($G103:J103, "&gt;1")&gt;5,AVERAGE(SMALL(($G103:J103),{1,2,3,4}))-$F$1,COUNTIF($G103:J103, "&gt;1")&gt;3,AVERAGE(SMALL(($F103:J103),{1,2,3,4}))-$F$1,COUNTIF($G103:J103, "&gt;1")&gt;1,AVERAGE(SMALL(($E103:J103),{1,2,3,4}))-$F$1,COUNTIF($G103:J103, "&gt;0")=1,AVERAGE(SMALL(($E103:J103),{1,2,3}))-$F$1,COUNTIF($G103:J103, "=0")=0,AVERAGE(SMALL(($E103:J103),{1,2}))-$F$1)</f>
        <v>5.8500000000000014</v>
      </c>
      <c r="Q103" s="132">
        <f>_xlfn.IFS(COUNTIF($G103:K103, "&gt;1")&gt;6,AVERAGE(SMALL(($G103:K103),{1,2,3,4,5}))-$F$1,COUNTIF($G103:K103, "&gt;1")&gt;5,AVERAGE(SMALL(($G103:K103),{1,2,3,4}))-$F$1,COUNTIF($G103:K103, "&gt;1")&gt;3,AVERAGE(SMALL(($F103:K103),{1,2,3,4}))-$F$1,COUNTIF($G103:K103, "&gt;1")&gt;1,AVERAGE(SMALL(($E103:K103),{1,2,3,4}))-$F$1,COUNTIF($G103:K103, "&gt;0")=1,AVERAGE(SMALL(($E103:K103),{1,2,3}))-$F$1,COUNTIF($G103:K103, "=0")=0,AVERAGE(SMALL(($E103:K103),{1,2}))-$F$1)</f>
        <v>5.8500000000000014</v>
      </c>
      <c r="R103" s="133">
        <f>COUNT(G103:K103)</f>
        <v>2</v>
      </c>
      <c r="S103" s="134">
        <v>2</v>
      </c>
    </row>
    <row r="104" spans="1:27" ht="15.75" customHeight="1" x14ac:dyDescent="0.25">
      <c r="E104" s="10"/>
      <c r="F104" s="10"/>
      <c r="L104" s="10"/>
      <c r="M104" s="10"/>
      <c r="N104" s="10"/>
      <c r="O104" s="10"/>
    </row>
    <row r="105" spans="1:27" s="147" customFormat="1" x14ac:dyDescent="0.25">
      <c r="E105" s="148">
        <v>1</v>
      </c>
      <c r="F105" s="149" t="s">
        <v>220</v>
      </c>
      <c r="G105" s="149"/>
      <c r="H105" s="149"/>
      <c r="J105" s="150"/>
      <c r="K105" s="150"/>
      <c r="U105" s="10"/>
      <c r="V105" s="10"/>
      <c r="W105" s="10"/>
      <c r="X105" s="10"/>
      <c r="Y105" s="10"/>
      <c r="Z105" s="10"/>
      <c r="AA105" s="10"/>
    </row>
    <row r="106" spans="1:27" s="147" customFormat="1" x14ac:dyDescent="0.25">
      <c r="E106" s="148"/>
      <c r="F106" s="151" t="s">
        <v>221</v>
      </c>
      <c r="G106" s="151"/>
      <c r="H106" s="151"/>
      <c r="J106" s="150"/>
      <c r="K106" s="150"/>
    </row>
    <row r="107" spans="1:27" s="147" customFormat="1" x14ac:dyDescent="0.25">
      <c r="E107" s="148"/>
      <c r="F107" s="151"/>
      <c r="G107" s="151" t="s">
        <v>222</v>
      </c>
      <c r="H107" s="151"/>
      <c r="J107" s="150"/>
      <c r="K107" s="150"/>
    </row>
    <row r="108" spans="1:27" x14ac:dyDescent="0.25">
      <c r="E108" s="148">
        <v>2</v>
      </c>
      <c r="F108" s="152" t="s">
        <v>223</v>
      </c>
      <c r="G108" s="147"/>
      <c r="H108" s="147"/>
      <c r="I108" s="147"/>
      <c r="J108" s="150"/>
      <c r="K108" s="150"/>
      <c r="L108" s="147"/>
      <c r="M108" s="147"/>
      <c r="N108" s="147"/>
      <c r="O108" s="147"/>
      <c r="U108" s="147"/>
      <c r="V108" s="147"/>
      <c r="W108" s="147"/>
      <c r="X108" s="147"/>
      <c r="Y108" s="147"/>
      <c r="Z108" s="147"/>
      <c r="AA108" s="147"/>
    </row>
    <row r="109" spans="1:27" x14ac:dyDescent="0.25">
      <c r="E109" s="153">
        <v>3</v>
      </c>
      <c r="F109" s="147" t="s">
        <v>224</v>
      </c>
      <c r="G109" s="147"/>
      <c r="H109" s="147"/>
      <c r="I109" s="147"/>
      <c r="J109" s="150"/>
      <c r="K109" s="150"/>
      <c r="L109" s="147"/>
      <c r="M109" s="147"/>
      <c r="N109" s="147"/>
      <c r="O109" s="10"/>
    </row>
    <row r="110" spans="1:27" x14ac:dyDescent="0.25">
      <c r="E110" s="10"/>
      <c r="F110" s="10"/>
      <c r="L110" s="10"/>
      <c r="M110" s="10"/>
      <c r="N110" s="10"/>
      <c r="O110" s="10"/>
    </row>
    <row r="111" spans="1:27" x14ac:dyDescent="0.25">
      <c r="E111" s="10"/>
      <c r="F111" s="10"/>
      <c r="L111" s="10"/>
      <c r="M111" s="10"/>
      <c r="N111" s="10"/>
      <c r="O111" s="10"/>
    </row>
    <row r="112" spans="1:27" x14ac:dyDescent="0.25">
      <c r="E112" s="10"/>
      <c r="F112" s="10"/>
      <c r="L112" s="10"/>
      <c r="M112" s="10"/>
      <c r="N112" s="10"/>
      <c r="O112" s="10"/>
    </row>
    <row r="113" spans="1:15" ht="15.75" x14ac:dyDescent="0.25">
      <c r="A113" s="31" t="s">
        <v>225</v>
      </c>
      <c r="B113" s="129" t="s">
        <v>226</v>
      </c>
      <c r="E113" s="10"/>
      <c r="F113" s="10"/>
      <c r="L113" s="10"/>
      <c r="M113" s="10"/>
      <c r="N113" s="10"/>
      <c r="O113" s="10"/>
    </row>
    <row r="114" spans="1:15" ht="15.75" x14ac:dyDescent="0.25">
      <c r="A114" s="31" t="s">
        <v>227</v>
      </c>
      <c r="B114" s="129" t="s">
        <v>226</v>
      </c>
      <c r="E114" s="10"/>
      <c r="F114" s="10"/>
      <c r="L114" s="10"/>
      <c r="M114" s="10"/>
      <c r="N114" s="10"/>
      <c r="O114" s="10"/>
    </row>
    <row r="115" spans="1:15" ht="15.75" x14ac:dyDescent="0.25">
      <c r="A115" s="31" t="s">
        <v>228</v>
      </c>
      <c r="B115" s="129" t="s">
        <v>226</v>
      </c>
      <c r="E115" s="10"/>
      <c r="F115" s="10"/>
      <c r="L115" s="10"/>
      <c r="M115" s="10"/>
      <c r="N115" s="10"/>
      <c r="O115" s="10"/>
    </row>
    <row r="116" spans="1:15" ht="15.75" x14ac:dyDescent="0.25">
      <c r="A116" s="31" t="s">
        <v>229</v>
      </c>
      <c r="B116" s="129" t="s">
        <v>226</v>
      </c>
      <c r="E116" s="10"/>
      <c r="F116" s="10"/>
      <c r="L116" s="10"/>
      <c r="M116" s="10"/>
      <c r="N116" s="10"/>
      <c r="O116" s="10"/>
    </row>
    <row r="117" spans="1:15" ht="15.75" x14ac:dyDescent="0.25">
      <c r="A117" s="31" t="s">
        <v>230</v>
      </c>
      <c r="B117" s="129" t="s">
        <v>226</v>
      </c>
      <c r="E117" s="10"/>
      <c r="F117" s="10"/>
      <c r="L117" s="10"/>
      <c r="M117" s="10"/>
      <c r="N117" s="10"/>
      <c r="O117" s="10"/>
    </row>
    <row r="118" spans="1:15" ht="15.75" x14ac:dyDescent="0.25">
      <c r="A118" s="31" t="s">
        <v>231</v>
      </c>
      <c r="B118" s="129" t="s">
        <v>226</v>
      </c>
      <c r="E118" s="10"/>
      <c r="F118" s="10"/>
      <c r="L118" s="10"/>
      <c r="M118" s="10"/>
      <c r="N118" s="10"/>
      <c r="O118" s="10"/>
    </row>
    <row r="119" spans="1:15" ht="15.75" x14ac:dyDescent="0.25">
      <c r="A119" s="31" t="s">
        <v>232</v>
      </c>
      <c r="B119" s="129" t="s">
        <v>226</v>
      </c>
      <c r="E119" s="10"/>
      <c r="F119" s="10"/>
      <c r="L119" s="10"/>
      <c r="M119" s="10"/>
      <c r="N119" s="10"/>
      <c r="O119" s="10"/>
    </row>
    <row r="120" spans="1:15" ht="15.75" x14ac:dyDescent="0.25">
      <c r="A120" s="31" t="s">
        <v>233</v>
      </c>
      <c r="B120" s="129" t="s">
        <v>226</v>
      </c>
      <c r="E120" s="10"/>
      <c r="F120" s="10"/>
      <c r="L120" s="10"/>
      <c r="M120" s="10"/>
      <c r="N120" s="10"/>
      <c r="O120" s="10"/>
    </row>
    <row r="121" spans="1:15" ht="15.75" x14ac:dyDescent="0.25">
      <c r="A121" s="38" t="s">
        <v>168</v>
      </c>
      <c r="B121" s="137" t="s">
        <v>208</v>
      </c>
      <c r="C121" s="154" t="s">
        <v>234</v>
      </c>
      <c r="D121" s="155"/>
      <c r="E121" s="155"/>
      <c r="F121" s="155"/>
      <c r="G121" s="155"/>
      <c r="L121" s="10"/>
      <c r="M121" s="10"/>
      <c r="N121" s="10"/>
      <c r="O121" s="10"/>
    </row>
    <row r="122" spans="1:15" x14ac:dyDescent="0.25">
      <c r="E122" s="10"/>
      <c r="F122" s="10"/>
      <c r="L122" s="10"/>
      <c r="M122" s="10"/>
      <c r="N122" s="10"/>
      <c r="O122" s="10"/>
    </row>
    <row r="123" spans="1:15" x14ac:dyDescent="0.25">
      <c r="E123" s="10"/>
      <c r="F123" s="10"/>
      <c r="L123" s="10"/>
      <c r="M123" s="10"/>
      <c r="N123" s="10"/>
      <c r="O123" s="10"/>
    </row>
    <row r="124" spans="1:15" x14ac:dyDescent="0.25">
      <c r="E124" s="10"/>
      <c r="F124" s="10"/>
      <c r="L124" s="10"/>
      <c r="M124" s="10"/>
      <c r="N124" s="10"/>
      <c r="O124" s="10"/>
    </row>
    <row r="125" spans="1:15" x14ac:dyDescent="0.25">
      <c r="E125" s="10"/>
      <c r="F125" s="10"/>
      <c r="L125" s="10"/>
      <c r="M125" s="10"/>
      <c r="N125" s="10"/>
      <c r="O125" s="10"/>
    </row>
    <row r="126" spans="1:15" x14ac:dyDescent="0.25">
      <c r="E126" s="10"/>
      <c r="F126" s="10"/>
      <c r="L126" s="10"/>
      <c r="M126" s="10"/>
      <c r="N126" s="10"/>
      <c r="O126" s="10"/>
    </row>
    <row r="127" spans="1:15" x14ac:dyDescent="0.25">
      <c r="E127" s="10"/>
      <c r="F127" s="10"/>
      <c r="L127" s="10"/>
      <c r="M127" s="10"/>
      <c r="N127" s="10"/>
      <c r="O127" s="10"/>
    </row>
    <row r="128" spans="1:15" x14ac:dyDescent="0.25">
      <c r="E128" s="10"/>
      <c r="F128" s="10"/>
      <c r="L128" s="10"/>
      <c r="M128" s="10"/>
      <c r="N128" s="10"/>
      <c r="O128" s="10"/>
    </row>
    <row r="129" spans="5:15" x14ac:dyDescent="0.25">
      <c r="E129" s="10"/>
      <c r="F129" s="10"/>
      <c r="L129" s="10"/>
      <c r="M129" s="10"/>
      <c r="N129" s="10"/>
      <c r="O129" s="10"/>
    </row>
    <row r="130" spans="5:15" x14ac:dyDescent="0.25">
      <c r="E130" s="10"/>
      <c r="F130" s="10"/>
      <c r="L130" s="10"/>
      <c r="M130" s="10"/>
      <c r="N130" s="10"/>
      <c r="O130" s="10"/>
    </row>
    <row r="131" spans="5:15" x14ac:dyDescent="0.25">
      <c r="E131" s="10"/>
      <c r="F131" s="10"/>
      <c r="L131" s="10"/>
      <c r="M131" s="10"/>
      <c r="N131" s="10"/>
      <c r="O131" s="10"/>
    </row>
    <row r="132" spans="5:15" x14ac:dyDescent="0.25">
      <c r="E132" s="10"/>
      <c r="F132" s="10"/>
      <c r="L132" s="10"/>
      <c r="M132" s="10"/>
      <c r="N132" s="10"/>
      <c r="O132" s="10"/>
    </row>
    <row r="133" spans="5:15" x14ac:dyDescent="0.25">
      <c r="E133" s="10"/>
      <c r="F133" s="10"/>
      <c r="L133" s="10"/>
      <c r="M133" s="10"/>
      <c r="N133" s="10"/>
      <c r="O133" s="10"/>
    </row>
    <row r="134" spans="5:15" x14ac:dyDescent="0.25">
      <c r="E134" s="10"/>
      <c r="F134" s="10"/>
      <c r="L134" s="10"/>
      <c r="M134" s="10"/>
      <c r="N134" s="10"/>
      <c r="O134" s="10"/>
    </row>
    <row r="135" spans="5:15" x14ac:dyDescent="0.25">
      <c r="E135" s="10"/>
      <c r="F135" s="10"/>
      <c r="L135" s="10"/>
      <c r="M135" s="10"/>
      <c r="N135" s="10"/>
      <c r="O135" s="10"/>
    </row>
    <row r="136" spans="5:15" x14ac:dyDescent="0.25">
      <c r="E136" s="10"/>
      <c r="F136" s="10"/>
      <c r="L136" s="10"/>
      <c r="M136" s="10"/>
      <c r="N136" s="10"/>
      <c r="O136" s="10"/>
    </row>
    <row r="137" spans="5:15" x14ac:dyDescent="0.25">
      <c r="E137" s="10"/>
      <c r="F137" s="10"/>
      <c r="L137" s="10"/>
      <c r="M137" s="10"/>
      <c r="N137" s="10"/>
      <c r="O137" s="10"/>
    </row>
    <row r="138" spans="5:15" x14ac:dyDescent="0.25">
      <c r="E138" s="10"/>
      <c r="F138" s="10"/>
      <c r="L138" s="10"/>
      <c r="M138" s="10"/>
      <c r="N138" s="10"/>
      <c r="O138" s="10"/>
    </row>
    <row r="139" spans="5:15" x14ac:dyDescent="0.25">
      <c r="E139" s="10"/>
      <c r="F139" s="10"/>
      <c r="L139" s="10"/>
      <c r="M139" s="10"/>
      <c r="N139" s="10"/>
      <c r="O139" s="10"/>
    </row>
    <row r="140" spans="5:15" x14ac:dyDescent="0.25">
      <c r="E140" s="10"/>
      <c r="F140" s="10"/>
      <c r="L140" s="10"/>
      <c r="M140" s="10"/>
      <c r="N140" s="10"/>
      <c r="O140" s="10"/>
    </row>
    <row r="141" spans="5:15" x14ac:dyDescent="0.25">
      <c r="E141" s="10"/>
      <c r="F141" s="10"/>
      <c r="L141" s="10"/>
      <c r="M141" s="10"/>
      <c r="N141" s="10"/>
      <c r="O141" s="10"/>
    </row>
    <row r="142" spans="5:15" x14ac:dyDescent="0.25">
      <c r="E142" s="10"/>
      <c r="F142" s="10"/>
      <c r="L142" s="10"/>
      <c r="M142" s="10"/>
      <c r="N142" s="10"/>
      <c r="O142" s="10"/>
    </row>
    <row r="143" spans="5:15" x14ac:dyDescent="0.25">
      <c r="E143" s="10"/>
      <c r="F143" s="10"/>
      <c r="L143" s="10"/>
      <c r="M143" s="10"/>
      <c r="N143" s="10"/>
      <c r="O143" s="10"/>
    </row>
    <row r="144" spans="5:15" x14ac:dyDescent="0.25">
      <c r="E144" s="10"/>
      <c r="F144" s="10"/>
      <c r="L144" s="10"/>
      <c r="M144" s="10"/>
      <c r="N144" s="10"/>
      <c r="O144" s="10"/>
    </row>
    <row r="145" spans="5:15" x14ac:dyDescent="0.25">
      <c r="E145" s="10"/>
      <c r="F145" s="10"/>
      <c r="L145" s="10"/>
      <c r="M145" s="10"/>
      <c r="N145" s="10"/>
      <c r="O145" s="10"/>
    </row>
    <row r="146" spans="5:15" x14ac:dyDescent="0.25">
      <c r="E146" s="10"/>
      <c r="F146" s="10"/>
      <c r="L146" s="10"/>
      <c r="M146" s="10"/>
      <c r="N146" s="10"/>
      <c r="O146" s="10"/>
    </row>
    <row r="147" spans="5:15" x14ac:dyDescent="0.25">
      <c r="E147" s="10"/>
      <c r="F147" s="10"/>
      <c r="L147" s="10"/>
      <c r="M147" s="10"/>
      <c r="N147" s="10"/>
      <c r="O147" s="10"/>
    </row>
    <row r="148" spans="5:15" x14ac:dyDescent="0.25">
      <c r="E148" s="10"/>
      <c r="F148" s="10"/>
      <c r="L148" s="10"/>
      <c r="M148" s="10"/>
      <c r="N148" s="10"/>
      <c r="O148" s="10"/>
    </row>
    <row r="149" spans="5:15" x14ac:dyDescent="0.25">
      <c r="E149" s="10"/>
      <c r="F149" s="10"/>
      <c r="L149" s="10"/>
      <c r="M149" s="10"/>
      <c r="N149" s="10"/>
      <c r="O149" s="10"/>
    </row>
    <row r="150" spans="5:15" x14ac:dyDescent="0.25">
      <c r="E150" s="10"/>
      <c r="F150" s="10"/>
      <c r="L150" s="10"/>
      <c r="M150" s="10"/>
      <c r="N150" s="10"/>
      <c r="O150" s="10"/>
    </row>
    <row r="151" spans="5:15" x14ac:dyDescent="0.25">
      <c r="E151" s="10"/>
      <c r="F151" s="10"/>
      <c r="L151" s="10"/>
      <c r="M151" s="10"/>
      <c r="N151" s="10"/>
      <c r="O151" s="10"/>
    </row>
    <row r="152" spans="5:15" x14ac:dyDescent="0.25">
      <c r="E152" s="10"/>
      <c r="F152" s="10"/>
      <c r="L152" s="10"/>
      <c r="M152" s="10"/>
      <c r="N152" s="10"/>
      <c r="O152" s="10"/>
    </row>
    <row r="153" spans="5:15" x14ac:dyDescent="0.25">
      <c r="E153" s="10"/>
      <c r="F153" s="10"/>
      <c r="L153" s="10"/>
      <c r="M153" s="10"/>
      <c r="N153" s="10"/>
      <c r="O153" s="10"/>
    </row>
    <row r="154" spans="5:15" x14ac:dyDescent="0.25">
      <c r="E154" s="10"/>
      <c r="F154" s="10"/>
      <c r="L154" s="10"/>
      <c r="M154" s="10"/>
      <c r="N154" s="10"/>
      <c r="O154" s="10"/>
    </row>
    <row r="155" spans="5:15" x14ac:dyDescent="0.25">
      <c r="E155" s="10"/>
      <c r="F155" s="10"/>
      <c r="L155" s="10"/>
      <c r="M155" s="10"/>
      <c r="N155" s="10"/>
      <c r="O155" s="10"/>
    </row>
    <row r="156" spans="5:15" x14ac:dyDescent="0.25">
      <c r="E156" s="10"/>
      <c r="F156" s="10"/>
      <c r="L156" s="10"/>
      <c r="M156" s="10"/>
      <c r="N156" s="10"/>
      <c r="O156" s="10"/>
    </row>
    <row r="157" spans="5:15" x14ac:dyDescent="0.25">
      <c r="E157" s="10"/>
      <c r="F157" s="10"/>
      <c r="L157" s="10"/>
      <c r="M157" s="10"/>
      <c r="N157" s="10"/>
      <c r="O157" s="10"/>
    </row>
    <row r="158" spans="5:15" x14ac:dyDescent="0.25">
      <c r="E158" s="10"/>
      <c r="F158" s="10"/>
      <c r="L158" s="10"/>
      <c r="M158" s="10"/>
      <c r="N158" s="10"/>
      <c r="O158" s="10"/>
    </row>
    <row r="159" spans="5:15" x14ac:dyDescent="0.25">
      <c r="E159" s="10"/>
      <c r="F159" s="10"/>
      <c r="L159" s="10"/>
      <c r="M159" s="10"/>
      <c r="N159" s="10"/>
      <c r="O159" s="10"/>
    </row>
    <row r="160" spans="5:15" x14ac:dyDescent="0.25">
      <c r="E160" s="10"/>
      <c r="F160" s="10"/>
      <c r="L160" s="10"/>
      <c r="M160" s="10"/>
      <c r="N160" s="10"/>
      <c r="O160" s="10"/>
    </row>
    <row r="161" spans="5:15" x14ac:dyDescent="0.25">
      <c r="E161" s="10"/>
      <c r="F161" s="10"/>
      <c r="L161" s="10"/>
      <c r="M161" s="10"/>
      <c r="N161" s="10"/>
      <c r="O161" s="10"/>
    </row>
    <row r="162" spans="5:15" x14ac:dyDescent="0.25">
      <c r="E162" s="10"/>
      <c r="F162" s="10"/>
      <c r="L162" s="10"/>
      <c r="M162" s="10"/>
      <c r="N162" s="10"/>
      <c r="O162" s="10"/>
    </row>
    <row r="163" spans="5:15" x14ac:dyDescent="0.25">
      <c r="E163" s="10"/>
      <c r="F163" s="10"/>
      <c r="L163" s="10"/>
      <c r="M163" s="10"/>
      <c r="N163" s="10"/>
      <c r="O163" s="10"/>
    </row>
    <row r="164" spans="5:15" x14ac:dyDescent="0.25">
      <c r="E164" s="10"/>
      <c r="F164" s="10"/>
      <c r="L164" s="10"/>
      <c r="M164" s="10"/>
      <c r="N164" s="10"/>
      <c r="O164" s="10"/>
    </row>
    <row r="165" spans="5:15" x14ac:dyDescent="0.25">
      <c r="E165" s="10"/>
      <c r="F165" s="10"/>
      <c r="L165" s="10"/>
      <c r="M165" s="10"/>
      <c r="N165" s="10"/>
      <c r="O165" s="10"/>
    </row>
    <row r="166" spans="5:15" x14ac:dyDescent="0.25">
      <c r="E166" s="10"/>
      <c r="F166" s="10"/>
      <c r="L166" s="10"/>
      <c r="M166" s="10"/>
      <c r="N166" s="10"/>
      <c r="O166" s="10"/>
    </row>
    <row r="167" spans="5:15" x14ac:dyDescent="0.25">
      <c r="E167" s="10"/>
      <c r="F167" s="10"/>
      <c r="L167" s="10"/>
      <c r="M167" s="10"/>
      <c r="N167" s="10"/>
      <c r="O167" s="10"/>
    </row>
    <row r="168" spans="5:15" x14ac:dyDescent="0.25">
      <c r="E168" s="10"/>
      <c r="F168" s="10"/>
      <c r="L168" s="10"/>
      <c r="M168" s="10"/>
      <c r="N168" s="10"/>
      <c r="O168" s="10"/>
    </row>
    <row r="169" spans="5:15" x14ac:dyDescent="0.25">
      <c r="E169" s="10"/>
      <c r="F169" s="10"/>
      <c r="L169" s="10"/>
      <c r="M169" s="10"/>
      <c r="N169" s="10"/>
      <c r="O169" s="10"/>
    </row>
    <row r="170" spans="5:15" x14ac:dyDescent="0.25">
      <c r="E170" s="10"/>
      <c r="F170" s="10"/>
      <c r="L170" s="10"/>
      <c r="M170" s="10"/>
      <c r="N170" s="10"/>
      <c r="O170" s="10"/>
    </row>
    <row r="171" spans="5:15" x14ac:dyDescent="0.25">
      <c r="E171" s="10"/>
      <c r="F171" s="10"/>
      <c r="L171" s="10"/>
      <c r="M171" s="10"/>
      <c r="N171" s="10"/>
      <c r="O171" s="10"/>
    </row>
    <row r="172" spans="5:15" x14ac:dyDescent="0.25">
      <c r="E172" s="10"/>
      <c r="F172" s="10"/>
      <c r="L172" s="10"/>
      <c r="M172" s="10"/>
      <c r="N172" s="10"/>
      <c r="O172" s="10"/>
    </row>
    <row r="173" spans="5:15" x14ac:dyDescent="0.25">
      <c r="E173" s="10"/>
      <c r="F173" s="10"/>
      <c r="L173" s="10"/>
      <c r="M173" s="10"/>
      <c r="N173" s="10"/>
      <c r="O173" s="10"/>
    </row>
    <row r="174" spans="5:15" x14ac:dyDescent="0.25">
      <c r="E174" s="10"/>
      <c r="F174" s="10"/>
      <c r="L174" s="10"/>
      <c r="M174" s="10"/>
      <c r="N174" s="10"/>
      <c r="O174" s="10"/>
    </row>
    <row r="175" spans="5:15" x14ac:dyDescent="0.25">
      <c r="E175" s="10"/>
      <c r="F175" s="10"/>
      <c r="L175" s="10"/>
      <c r="M175" s="10"/>
      <c r="N175" s="10"/>
      <c r="O175" s="10"/>
    </row>
    <row r="176" spans="5:15" x14ac:dyDescent="0.25">
      <c r="E176" s="10"/>
      <c r="F176" s="10"/>
      <c r="L176" s="10"/>
      <c r="M176" s="10"/>
      <c r="N176" s="10"/>
      <c r="O176" s="10"/>
    </row>
    <row r="177" spans="5:15" x14ac:dyDescent="0.25">
      <c r="E177" s="10"/>
      <c r="F177" s="10"/>
      <c r="L177" s="10"/>
      <c r="M177" s="10"/>
      <c r="N177" s="10"/>
      <c r="O177" s="10"/>
    </row>
    <row r="178" spans="5:15" x14ac:dyDescent="0.25">
      <c r="E178" s="10"/>
      <c r="F178" s="10"/>
      <c r="L178" s="10"/>
      <c r="M178" s="10"/>
      <c r="N178" s="10"/>
      <c r="O178" s="10"/>
    </row>
    <row r="179" spans="5:15" x14ac:dyDescent="0.25">
      <c r="E179" s="10"/>
      <c r="F179" s="10"/>
      <c r="L179" s="10"/>
      <c r="M179" s="10"/>
      <c r="N179" s="10"/>
      <c r="O179" s="10"/>
    </row>
    <row r="180" spans="5:15" x14ac:dyDescent="0.25">
      <c r="E180" s="10"/>
      <c r="F180" s="10"/>
      <c r="L180" s="10"/>
      <c r="M180" s="10"/>
      <c r="N180" s="10"/>
      <c r="O180" s="10"/>
    </row>
    <row r="181" spans="5:15" x14ac:dyDescent="0.25">
      <c r="E181" s="10"/>
      <c r="F181" s="10"/>
      <c r="L181" s="10"/>
      <c r="M181" s="10"/>
      <c r="N181" s="10"/>
      <c r="O181" s="10"/>
    </row>
    <row r="182" spans="5:15" x14ac:dyDescent="0.25">
      <c r="E182" s="10"/>
      <c r="F182" s="10"/>
      <c r="L182" s="10"/>
      <c r="M182" s="10"/>
      <c r="N182" s="10"/>
      <c r="O182" s="10"/>
    </row>
    <row r="183" spans="5:15" x14ac:dyDescent="0.25">
      <c r="E183" s="10"/>
      <c r="F183" s="10"/>
      <c r="L183" s="10"/>
      <c r="M183" s="10"/>
      <c r="N183" s="10"/>
      <c r="O183" s="10"/>
    </row>
    <row r="184" spans="5:15" x14ac:dyDescent="0.25">
      <c r="E184" s="10"/>
      <c r="F184" s="10"/>
      <c r="L184" s="10"/>
      <c r="M184" s="10"/>
      <c r="N184" s="10"/>
      <c r="O184" s="10"/>
    </row>
    <row r="185" spans="5:15" x14ac:dyDescent="0.25">
      <c r="E185" s="10"/>
      <c r="F185" s="10"/>
      <c r="L185" s="10"/>
      <c r="M185" s="10"/>
      <c r="N185" s="10"/>
      <c r="O185" s="10"/>
    </row>
    <row r="186" spans="5:15" x14ac:dyDescent="0.25">
      <c r="E186" s="10"/>
      <c r="F186" s="10"/>
      <c r="L186" s="10"/>
      <c r="M186" s="10"/>
      <c r="N186" s="10"/>
      <c r="O186" s="10"/>
    </row>
    <row r="187" spans="5:15" x14ac:dyDescent="0.25">
      <c r="E187" s="10"/>
      <c r="F187" s="10"/>
      <c r="L187" s="10"/>
      <c r="M187" s="10"/>
      <c r="N187" s="10"/>
      <c r="O187" s="10"/>
    </row>
    <row r="188" spans="5:15" x14ac:dyDescent="0.25">
      <c r="E188" s="10"/>
      <c r="F188" s="10"/>
      <c r="L188" s="10"/>
      <c r="M188" s="10"/>
      <c r="N188" s="10"/>
      <c r="O188" s="10"/>
    </row>
    <row r="189" spans="5:15" x14ac:dyDescent="0.25">
      <c r="E189" s="10"/>
      <c r="F189" s="10"/>
      <c r="L189" s="10"/>
      <c r="M189" s="10"/>
      <c r="N189" s="10"/>
      <c r="O189" s="10"/>
    </row>
    <row r="190" spans="5:15" x14ac:dyDescent="0.25">
      <c r="E190" s="10"/>
      <c r="F190" s="10"/>
      <c r="L190" s="10"/>
      <c r="M190" s="10"/>
      <c r="N190" s="10"/>
      <c r="O190" s="10"/>
    </row>
    <row r="191" spans="5:15" x14ac:dyDescent="0.25">
      <c r="E191" s="10"/>
      <c r="F191" s="10"/>
      <c r="L191" s="10"/>
      <c r="M191" s="10"/>
      <c r="N191" s="10"/>
      <c r="O191" s="10"/>
    </row>
    <row r="192" spans="5:15" x14ac:dyDescent="0.25">
      <c r="E192" s="10"/>
      <c r="F192" s="10"/>
      <c r="L192" s="10"/>
      <c r="M192" s="10"/>
      <c r="N192" s="10"/>
      <c r="O192" s="10"/>
    </row>
    <row r="193" spans="5:15" x14ac:dyDescent="0.25">
      <c r="E193" s="10"/>
      <c r="F193" s="10"/>
      <c r="L193" s="10"/>
      <c r="M193" s="10"/>
      <c r="N193" s="10"/>
      <c r="O193" s="10"/>
    </row>
    <row r="194" spans="5:15" x14ac:dyDescent="0.25">
      <c r="E194" s="10"/>
      <c r="F194" s="10"/>
      <c r="L194" s="10"/>
      <c r="M194" s="10"/>
      <c r="N194" s="10"/>
      <c r="O194" s="10"/>
    </row>
    <row r="195" spans="5:15" x14ac:dyDescent="0.25">
      <c r="E195" s="10"/>
      <c r="F195" s="10"/>
      <c r="L195" s="10"/>
      <c r="M195" s="10"/>
      <c r="N195" s="10"/>
      <c r="O195" s="10"/>
    </row>
    <row r="196" spans="5:15" x14ac:dyDescent="0.25">
      <c r="E196" s="10"/>
      <c r="F196" s="10"/>
      <c r="L196" s="10"/>
      <c r="M196" s="10"/>
      <c r="N196" s="10"/>
      <c r="O196" s="10"/>
    </row>
    <row r="197" spans="5:15" x14ac:dyDescent="0.25">
      <c r="E197" s="10"/>
      <c r="F197" s="10"/>
      <c r="L197" s="10"/>
      <c r="M197" s="10"/>
      <c r="N197" s="10"/>
      <c r="O197" s="10"/>
    </row>
    <row r="198" spans="5:15" x14ac:dyDescent="0.25">
      <c r="E198" s="10"/>
      <c r="F198" s="10"/>
      <c r="L198" s="10"/>
      <c r="M198" s="10"/>
      <c r="N198" s="10"/>
      <c r="O198" s="10"/>
    </row>
    <row r="199" spans="5:15" x14ac:dyDescent="0.25">
      <c r="E199" s="10"/>
      <c r="F199" s="10"/>
      <c r="L199" s="10"/>
      <c r="M199" s="10"/>
      <c r="N199" s="10"/>
      <c r="O199" s="10"/>
    </row>
    <row r="200" spans="5:15" x14ac:dyDescent="0.25">
      <c r="E200" s="10"/>
      <c r="F200" s="10"/>
      <c r="L200" s="10"/>
      <c r="M200" s="10"/>
      <c r="N200" s="10"/>
      <c r="O200" s="10"/>
    </row>
    <row r="201" spans="5:15" x14ac:dyDescent="0.25">
      <c r="E201" s="10"/>
      <c r="F201" s="10"/>
      <c r="L201" s="10"/>
      <c r="M201" s="10"/>
      <c r="N201" s="10"/>
      <c r="O201" s="10"/>
    </row>
    <row r="202" spans="5:15" x14ac:dyDescent="0.25">
      <c r="E202" s="10"/>
      <c r="F202" s="10"/>
      <c r="L202" s="10"/>
      <c r="M202" s="10"/>
      <c r="N202" s="10"/>
      <c r="O202" s="10"/>
    </row>
    <row r="203" spans="5:15" x14ac:dyDescent="0.25">
      <c r="E203" s="10"/>
      <c r="F203" s="10"/>
      <c r="L203" s="10"/>
      <c r="M203" s="10"/>
      <c r="N203" s="10"/>
      <c r="O203" s="10"/>
    </row>
    <row r="204" spans="5:15" x14ac:dyDescent="0.25">
      <c r="E204" s="10"/>
      <c r="F204" s="10"/>
      <c r="L204" s="10"/>
      <c r="M204" s="10"/>
      <c r="N204" s="10"/>
      <c r="O204" s="10"/>
    </row>
    <row r="205" spans="5:15" x14ac:dyDescent="0.25">
      <c r="E205" s="10"/>
      <c r="F205" s="10"/>
      <c r="L205" s="10"/>
      <c r="M205" s="10"/>
      <c r="N205" s="10"/>
      <c r="O205" s="10"/>
    </row>
    <row r="206" spans="5:15" x14ac:dyDescent="0.25">
      <c r="E206" s="10"/>
      <c r="F206" s="10"/>
      <c r="L206" s="10"/>
      <c r="M206" s="10"/>
      <c r="N206" s="10"/>
      <c r="O206" s="10"/>
    </row>
    <row r="207" spans="5:15" x14ac:dyDescent="0.25">
      <c r="E207" s="10"/>
      <c r="F207" s="10"/>
      <c r="L207" s="10"/>
      <c r="M207" s="10"/>
      <c r="N207" s="10"/>
      <c r="O207" s="10"/>
    </row>
    <row r="208" spans="5:15" x14ac:dyDescent="0.25">
      <c r="E208" s="10"/>
      <c r="F208" s="10"/>
      <c r="L208" s="10"/>
      <c r="M208" s="10"/>
      <c r="N208" s="10"/>
      <c r="O208" s="10"/>
    </row>
    <row r="209" spans="5:15" x14ac:dyDescent="0.25">
      <c r="E209" s="10"/>
      <c r="F209" s="10"/>
      <c r="L209" s="10"/>
      <c r="M209" s="10"/>
      <c r="N209" s="10"/>
      <c r="O209" s="10"/>
    </row>
    <row r="210" spans="5:15" x14ac:dyDescent="0.25">
      <c r="E210" s="10"/>
      <c r="F210" s="10"/>
      <c r="L210" s="10"/>
      <c r="M210" s="10"/>
      <c r="N210" s="10"/>
      <c r="O210" s="10"/>
    </row>
    <row r="211" spans="5:15" x14ac:dyDescent="0.25">
      <c r="E211" s="10"/>
      <c r="F211" s="10"/>
      <c r="L211" s="10"/>
      <c r="M211" s="10"/>
      <c r="N211" s="10"/>
      <c r="O211" s="10"/>
    </row>
    <row r="212" spans="5:15" x14ac:dyDescent="0.25">
      <c r="E212" s="10"/>
      <c r="F212" s="10"/>
      <c r="L212" s="10"/>
      <c r="M212" s="10"/>
      <c r="N212" s="10"/>
      <c r="O212" s="10"/>
    </row>
    <row r="213" spans="5:15" x14ac:dyDescent="0.25">
      <c r="E213" s="10"/>
      <c r="F213" s="10"/>
      <c r="L213" s="10"/>
      <c r="M213" s="10"/>
      <c r="N213" s="10"/>
      <c r="O213" s="10"/>
    </row>
    <row r="214" spans="5:15" x14ac:dyDescent="0.25">
      <c r="E214" s="10"/>
      <c r="F214" s="10"/>
      <c r="L214" s="10"/>
      <c r="M214" s="10"/>
      <c r="N214" s="10"/>
      <c r="O214" s="10"/>
    </row>
    <row r="215" spans="5:15" x14ac:dyDescent="0.25">
      <c r="E215" s="10"/>
      <c r="F215" s="10"/>
      <c r="L215" s="10"/>
      <c r="M215" s="10"/>
      <c r="N215" s="10"/>
      <c r="O215" s="10"/>
    </row>
    <row r="216" spans="5:15" x14ac:dyDescent="0.25">
      <c r="E216" s="10"/>
      <c r="F216" s="10"/>
      <c r="L216" s="10"/>
      <c r="M216" s="10"/>
      <c r="N216" s="10"/>
      <c r="O216" s="10"/>
    </row>
    <row r="217" spans="5:15" x14ac:dyDescent="0.25">
      <c r="E217" s="10"/>
      <c r="F217" s="10"/>
      <c r="L217" s="10"/>
      <c r="M217" s="10"/>
      <c r="N217" s="10"/>
      <c r="O217" s="10"/>
    </row>
    <row r="218" spans="5:15" x14ac:dyDescent="0.25">
      <c r="E218" s="10"/>
      <c r="F218" s="10"/>
      <c r="L218" s="10"/>
      <c r="M218" s="10"/>
      <c r="N218" s="10"/>
      <c r="O218" s="10"/>
    </row>
    <row r="219" spans="5:15" x14ac:dyDescent="0.25">
      <c r="E219" s="10"/>
      <c r="F219" s="10"/>
      <c r="L219" s="10"/>
      <c r="M219" s="10"/>
      <c r="N219" s="10"/>
      <c r="O219" s="10"/>
    </row>
    <row r="220" spans="5:15" x14ac:dyDescent="0.25">
      <c r="E220" s="10"/>
      <c r="F220" s="10"/>
      <c r="L220" s="10"/>
      <c r="M220" s="10"/>
      <c r="N220" s="10"/>
      <c r="O220" s="10"/>
    </row>
    <row r="221" spans="5:15" x14ac:dyDescent="0.25">
      <c r="E221" s="10"/>
      <c r="F221" s="10"/>
      <c r="L221" s="10"/>
      <c r="M221" s="10"/>
      <c r="N221" s="10"/>
      <c r="O221" s="10"/>
    </row>
    <row r="222" spans="5:15" x14ac:dyDescent="0.25">
      <c r="E222" s="10"/>
      <c r="F222" s="10"/>
      <c r="L222" s="10"/>
      <c r="M222" s="10"/>
      <c r="N222" s="10"/>
      <c r="O222" s="10"/>
    </row>
    <row r="223" spans="5:15" x14ac:dyDescent="0.25">
      <c r="E223" s="10"/>
      <c r="F223" s="10"/>
      <c r="L223" s="10"/>
      <c r="M223" s="10"/>
      <c r="N223" s="10"/>
      <c r="O223" s="10"/>
    </row>
    <row r="224" spans="5:15" x14ac:dyDescent="0.25">
      <c r="E224" s="10"/>
      <c r="F224" s="10"/>
      <c r="L224" s="10"/>
      <c r="M224" s="10"/>
      <c r="N224" s="10"/>
      <c r="O224" s="10"/>
    </row>
    <row r="225" spans="5:15" x14ac:dyDescent="0.25">
      <c r="E225" s="10"/>
      <c r="F225" s="10"/>
      <c r="L225" s="10"/>
      <c r="M225" s="10"/>
      <c r="N225" s="10"/>
      <c r="O225" s="10"/>
    </row>
    <row r="226" spans="5:15" x14ac:dyDescent="0.25">
      <c r="E226" s="10"/>
      <c r="F226" s="10"/>
      <c r="L226" s="10"/>
      <c r="M226" s="10"/>
      <c r="N226" s="10"/>
      <c r="O226" s="10"/>
    </row>
    <row r="227" spans="5:15" x14ac:dyDescent="0.25">
      <c r="E227" s="10"/>
      <c r="F227" s="10"/>
      <c r="L227" s="10"/>
      <c r="M227" s="10"/>
      <c r="N227" s="10"/>
      <c r="O227" s="10"/>
    </row>
    <row r="228" spans="5:15" x14ac:dyDescent="0.25">
      <c r="E228" s="10"/>
      <c r="F228" s="10"/>
      <c r="L228" s="10"/>
      <c r="M228" s="10"/>
      <c r="N228" s="10"/>
      <c r="O228" s="10"/>
    </row>
    <row r="229" spans="5:15" x14ac:dyDescent="0.25">
      <c r="E229" s="10"/>
      <c r="F229" s="10"/>
      <c r="L229" s="10"/>
      <c r="M229" s="10"/>
      <c r="N229" s="10"/>
      <c r="O229" s="10"/>
    </row>
    <row r="230" spans="5:15" x14ac:dyDescent="0.25">
      <c r="E230" s="10"/>
      <c r="F230" s="10"/>
      <c r="L230" s="10"/>
      <c r="M230" s="10"/>
      <c r="N230" s="10"/>
      <c r="O230" s="10"/>
    </row>
    <row r="231" spans="5:15" x14ac:dyDescent="0.25">
      <c r="E231" s="10"/>
      <c r="F231" s="10"/>
      <c r="L231" s="10"/>
      <c r="M231" s="10"/>
      <c r="N231" s="10"/>
      <c r="O231" s="10"/>
    </row>
    <row r="232" spans="5:15" x14ac:dyDescent="0.25">
      <c r="E232" s="10"/>
      <c r="F232" s="10"/>
      <c r="L232" s="10"/>
      <c r="M232" s="10"/>
      <c r="N232" s="10"/>
      <c r="O232" s="10"/>
    </row>
    <row r="233" spans="5:15" x14ac:dyDescent="0.25">
      <c r="E233" s="10"/>
      <c r="F233" s="10"/>
      <c r="L233" s="10"/>
      <c r="M233" s="10"/>
      <c r="N233" s="10"/>
      <c r="O233" s="10"/>
    </row>
    <row r="234" spans="5:15" x14ac:dyDescent="0.25">
      <c r="E234" s="10"/>
      <c r="F234" s="10"/>
      <c r="L234" s="10"/>
      <c r="M234" s="10"/>
      <c r="N234" s="10"/>
      <c r="O234" s="10"/>
    </row>
    <row r="235" spans="5:15" x14ac:dyDescent="0.25">
      <c r="E235" s="10"/>
      <c r="F235" s="10"/>
      <c r="L235" s="10"/>
      <c r="M235" s="10"/>
      <c r="N235" s="10"/>
      <c r="O235" s="10"/>
    </row>
    <row r="236" spans="5:15" x14ac:dyDescent="0.25">
      <c r="E236" s="10"/>
      <c r="F236" s="10"/>
      <c r="L236" s="10"/>
      <c r="M236" s="10"/>
      <c r="N236" s="10"/>
      <c r="O236" s="10"/>
    </row>
    <row r="237" spans="5:15" x14ac:dyDescent="0.25">
      <c r="E237" s="10"/>
      <c r="F237" s="10"/>
      <c r="L237" s="10"/>
      <c r="M237" s="10"/>
      <c r="N237" s="10"/>
      <c r="O237" s="10"/>
    </row>
    <row r="238" spans="5:15" x14ac:dyDescent="0.25">
      <c r="E238" s="10"/>
      <c r="F238" s="10"/>
      <c r="L238" s="10"/>
      <c r="M238" s="10"/>
      <c r="N238" s="10"/>
      <c r="O238" s="10"/>
    </row>
    <row r="239" spans="5:15" x14ac:dyDescent="0.25">
      <c r="E239" s="10"/>
      <c r="F239" s="10"/>
      <c r="L239" s="10"/>
      <c r="M239" s="10"/>
      <c r="N239" s="10"/>
      <c r="O239" s="10"/>
    </row>
    <row r="240" spans="5:15" x14ac:dyDescent="0.25">
      <c r="E240" s="10"/>
      <c r="F240" s="10"/>
      <c r="L240" s="10"/>
      <c r="M240" s="10"/>
      <c r="N240" s="10"/>
      <c r="O240" s="10"/>
    </row>
    <row r="241" spans="5:15" x14ac:dyDescent="0.25">
      <c r="E241" s="10"/>
      <c r="F241" s="10"/>
      <c r="L241" s="10"/>
      <c r="M241" s="10"/>
      <c r="N241" s="10"/>
      <c r="O241" s="10"/>
    </row>
    <row r="242" spans="5:15" x14ac:dyDescent="0.25">
      <c r="E242" s="10"/>
      <c r="F242" s="10"/>
      <c r="L242" s="10"/>
      <c r="M242" s="10"/>
      <c r="N242" s="10"/>
      <c r="O242" s="10"/>
    </row>
    <row r="243" spans="5:15" x14ac:dyDescent="0.25">
      <c r="E243" s="10"/>
      <c r="F243" s="10"/>
      <c r="L243" s="10"/>
      <c r="M243" s="10"/>
      <c r="N243" s="10"/>
      <c r="O243" s="10"/>
    </row>
    <row r="244" spans="5:15" x14ac:dyDescent="0.25">
      <c r="E244" s="10"/>
      <c r="F244" s="10"/>
      <c r="L244" s="10"/>
      <c r="M244" s="10"/>
      <c r="N244" s="10"/>
      <c r="O244" s="10"/>
    </row>
    <row r="245" spans="5:15" x14ac:dyDescent="0.25">
      <c r="E245" s="10"/>
      <c r="F245" s="10"/>
      <c r="L245" s="10"/>
      <c r="M245" s="10"/>
      <c r="N245" s="10"/>
      <c r="O245" s="10"/>
    </row>
    <row r="246" spans="5:15" x14ac:dyDescent="0.25">
      <c r="E246" s="10"/>
      <c r="F246" s="10"/>
      <c r="L246" s="10"/>
      <c r="M246" s="10"/>
      <c r="N246" s="10"/>
      <c r="O246" s="10"/>
    </row>
    <row r="247" spans="5:15" x14ac:dyDescent="0.25">
      <c r="E247" s="10"/>
      <c r="F247" s="10"/>
      <c r="L247" s="10"/>
      <c r="M247" s="10"/>
      <c r="N247" s="10"/>
      <c r="O247" s="10"/>
    </row>
    <row r="248" spans="5:15" x14ac:dyDescent="0.25">
      <c r="E248" s="10"/>
      <c r="F248" s="10"/>
      <c r="L248" s="10"/>
      <c r="M248" s="10"/>
      <c r="N248" s="10"/>
      <c r="O248" s="10"/>
    </row>
    <row r="249" spans="5:15" x14ac:dyDescent="0.25">
      <c r="E249" s="10"/>
      <c r="F249" s="10"/>
      <c r="L249" s="10"/>
      <c r="M249" s="10"/>
      <c r="N249" s="10"/>
      <c r="O249" s="10"/>
    </row>
    <row r="250" spans="5:15" x14ac:dyDescent="0.25">
      <c r="E250" s="10"/>
      <c r="F250" s="10"/>
      <c r="L250" s="10"/>
      <c r="M250" s="10"/>
      <c r="N250" s="10"/>
      <c r="O250" s="10"/>
    </row>
    <row r="251" spans="5:15" x14ac:dyDescent="0.25">
      <c r="E251" s="10"/>
      <c r="F251" s="10"/>
      <c r="L251" s="10"/>
      <c r="M251" s="10"/>
      <c r="N251" s="10"/>
      <c r="O251" s="10"/>
    </row>
    <row r="252" spans="5:15" x14ac:dyDescent="0.25">
      <c r="E252" s="10"/>
      <c r="F252" s="10"/>
      <c r="L252" s="10"/>
      <c r="M252" s="10"/>
      <c r="N252" s="10"/>
      <c r="O252" s="10"/>
    </row>
    <row r="253" spans="5:15" x14ac:dyDescent="0.25">
      <c r="E253" s="10"/>
      <c r="F253" s="10"/>
      <c r="L253" s="10"/>
      <c r="M253" s="10"/>
      <c r="N253" s="10"/>
      <c r="O253" s="10"/>
    </row>
    <row r="254" spans="5:15" x14ac:dyDescent="0.25">
      <c r="E254" s="10"/>
      <c r="F254" s="10"/>
      <c r="L254" s="10"/>
      <c r="M254" s="10"/>
      <c r="N254" s="10"/>
      <c r="O254" s="10"/>
    </row>
    <row r="255" spans="5:15" x14ac:dyDescent="0.25">
      <c r="E255" s="10"/>
      <c r="F255" s="10"/>
      <c r="L255" s="10"/>
      <c r="M255" s="10"/>
      <c r="N255" s="10"/>
      <c r="O255" s="10"/>
    </row>
    <row r="256" spans="5:15" x14ac:dyDescent="0.25">
      <c r="E256" s="10"/>
      <c r="F256" s="10"/>
      <c r="L256" s="10"/>
      <c r="M256" s="10"/>
      <c r="N256" s="10"/>
      <c r="O256" s="10"/>
    </row>
    <row r="257" spans="5:15" x14ac:dyDescent="0.25">
      <c r="E257" s="10"/>
      <c r="F257" s="10"/>
      <c r="L257" s="10"/>
      <c r="M257" s="10"/>
      <c r="N257" s="10"/>
      <c r="O257" s="10"/>
    </row>
    <row r="258" spans="5:15" x14ac:dyDescent="0.25">
      <c r="E258" s="10"/>
      <c r="F258" s="10"/>
      <c r="L258" s="10"/>
      <c r="M258" s="10"/>
      <c r="N258" s="10"/>
      <c r="O258" s="10"/>
    </row>
    <row r="259" spans="5:15" x14ac:dyDescent="0.25">
      <c r="E259" s="10"/>
      <c r="F259" s="10"/>
      <c r="L259" s="10"/>
      <c r="M259" s="10"/>
      <c r="N259" s="10"/>
      <c r="O259" s="10"/>
    </row>
    <row r="260" spans="5:15" x14ac:dyDescent="0.25">
      <c r="E260" s="10"/>
      <c r="F260" s="10"/>
      <c r="L260" s="10"/>
      <c r="M260" s="10"/>
      <c r="N260" s="10"/>
      <c r="O260" s="10"/>
    </row>
    <row r="261" spans="5:15" x14ac:dyDescent="0.25">
      <c r="E261" s="10"/>
      <c r="F261" s="10"/>
      <c r="L261" s="10"/>
      <c r="M261" s="10"/>
      <c r="N261" s="10"/>
      <c r="O261" s="10"/>
    </row>
    <row r="262" spans="5:15" x14ac:dyDescent="0.25">
      <c r="E262" s="10"/>
      <c r="F262" s="10"/>
      <c r="L262" s="10"/>
      <c r="M262" s="10"/>
      <c r="N262" s="10"/>
      <c r="O262" s="10"/>
    </row>
    <row r="263" spans="5:15" x14ac:dyDescent="0.25">
      <c r="E263" s="10"/>
      <c r="F263" s="10"/>
      <c r="L263" s="10"/>
      <c r="M263" s="10"/>
      <c r="N263" s="10"/>
      <c r="O263" s="10"/>
    </row>
    <row r="264" spans="5:15" x14ac:dyDescent="0.25">
      <c r="E264" s="10"/>
      <c r="F264" s="10"/>
      <c r="L264" s="10"/>
      <c r="M264" s="10"/>
      <c r="N264" s="10"/>
      <c r="O264" s="10"/>
    </row>
    <row r="265" spans="5:15" x14ac:dyDescent="0.25">
      <c r="E265" s="10"/>
      <c r="F265" s="10"/>
      <c r="L265" s="10"/>
      <c r="M265" s="10"/>
      <c r="N265" s="10"/>
      <c r="O265" s="10"/>
    </row>
    <row r="266" spans="5:15" x14ac:dyDescent="0.25">
      <c r="E266" s="10"/>
      <c r="F266" s="10"/>
      <c r="L266" s="10"/>
      <c r="M266" s="10"/>
      <c r="N266" s="10"/>
      <c r="O266" s="10"/>
    </row>
    <row r="267" spans="5:15" x14ac:dyDescent="0.25">
      <c r="E267" s="10"/>
      <c r="F267" s="10"/>
      <c r="L267" s="10"/>
      <c r="M267" s="10"/>
      <c r="N267" s="10"/>
      <c r="O267" s="10"/>
    </row>
    <row r="268" spans="5:15" x14ac:dyDescent="0.25">
      <c r="E268" s="10"/>
      <c r="F268" s="10"/>
      <c r="L268" s="10"/>
      <c r="M268" s="10"/>
      <c r="N268" s="10"/>
      <c r="O268" s="10"/>
    </row>
    <row r="269" spans="5:15" x14ac:dyDescent="0.25">
      <c r="E269" s="10"/>
      <c r="F269" s="10"/>
      <c r="L269" s="10"/>
      <c r="M269" s="10"/>
      <c r="N269" s="10"/>
      <c r="O269" s="10"/>
    </row>
    <row r="270" spans="5:15" x14ac:dyDescent="0.25">
      <c r="E270" s="10"/>
      <c r="F270" s="10"/>
      <c r="L270" s="10"/>
      <c r="M270" s="10"/>
      <c r="N270" s="10"/>
      <c r="O270" s="10"/>
    </row>
    <row r="271" spans="5:15" x14ac:dyDescent="0.25">
      <c r="E271" s="10"/>
      <c r="F271" s="10"/>
      <c r="L271" s="10"/>
      <c r="M271" s="10"/>
      <c r="N271" s="10"/>
      <c r="O271" s="10"/>
    </row>
    <row r="272" spans="5:15" x14ac:dyDescent="0.25">
      <c r="E272" s="10"/>
      <c r="F272" s="10"/>
      <c r="L272" s="10"/>
      <c r="M272" s="10"/>
      <c r="N272" s="10"/>
      <c r="O272" s="10"/>
    </row>
    <row r="273" spans="5:15" x14ac:dyDescent="0.25">
      <c r="E273" s="10"/>
      <c r="F273" s="10"/>
      <c r="L273" s="10"/>
      <c r="M273" s="10"/>
      <c r="N273" s="10"/>
      <c r="O273" s="10"/>
    </row>
    <row r="274" spans="5:15" x14ac:dyDescent="0.25">
      <c r="E274" s="10"/>
      <c r="F274" s="10"/>
      <c r="L274" s="10"/>
      <c r="M274" s="10"/>
      <c r="N274" s="10"/>
      <c r="O274" s="10"/>
    </row>
    <row r="275" spans="5:15" x14ac:dyDescent="0.25">
      <c r="E275" s="10"/>
      <c r="F275" s="10"/>
      <c r="L275" s="10"/>
      <c r="M275" s="10"/>
      <c r="N275" s="10"/>
      <c r="O275" s="10"/>
    </row>
    <row r="276" spans="5:15" x14ac:dyDescent="0.25">
      <c r="E276" s="10"/>
      <c r="F276" s="10"/>
      <c r="L276" s="10"/>
      <c r="M276" s="10"/>
      <c r="N276" s="10"/>
      <c r="O276" s="10"/>
    </row>
    <row r="277" spans="5:15" x14ac:dyDescent="0.25">
      <c r="E277" s="10"/>
      <c r="F277" s="10"/>
      <c r="L277" s="10"/>
      <c r="M277" s="10"/>
      <c r="N277" s="10"/>
      <c r="O277" s="10"/>
    </row>
    <row r="278" spans="5:15" x14ac:dyDescent="0.25">
      <c r="E278" s="10"/>
      <c r="F278" s="10"/>
      <c r="L278" s="10"/>
      <c r="M278" s="10"/>
      <c r="N278" s="10"/>
      <c r="O278" s="10"/>
    </row>
    <row r="279" spans="5:15" x14ac:dyDescent="0.25">
      <c r="E279" s="10"/>
      <c r="F279" s="10"/>
      <c r="L279" s="10"/>
      <c r="M279" s="10"/>
      <c r="N279" s="10"/>
      <c r="O279" s="10"/>
    </row>
    <row r="280" spans="5:15" x14ac:dyDescent="0.25">
      <c r="E280" s="10"/>
      <c r="F280" s="10"/>
      <c r="L280" s="10"/>
      <c r="M280" s="10"/>
      <c r="N280" s="10"/>
      <c r="O280" s="10"/>
    </row>
    <row r="281" spans="5:15" x14ac:dyDescent="0.25">
      <c r="E281" s="10"/>
      <c r="F281" s="10"/>
      <c r="L281" s="10"/>
      <c r="M281" s="10"/>
      <c r="N281" s="10"/>
      <c r="O281" s="10"/>
    </row>
    <row r="282" spans="5:15" x14ac:dyDescent="0.25">
      <c r="E282" s="10"/>
      <c r="F282" s="10"/>
      <c r="L282" s="10"/>
      <c r="M282" s="10"/>
      <c r="N282" s="10"/>
      <c r="O282" s="10"/>
    </row>
    <row r="283" spans="5:15" x14ac:dyDescent="0.25">
      <c r="E283" s="10"/>
      <c r="F283" s="10"/>
      <c r="L283" s="10"/>
      <c r="M283" s="10"/>
      <c r="N283" s="10"/>
      <c r="O283" s="10"/>
    </row>
    <row r="284" spans="5:15" x14ac:dyDescent="0.25">
      <c r="E284" s="10"/>
      <c r="F284" s="10"/>
      <c r="L284" s="10"/>
      <c r="M284" s="10"/>
      <c r="N284" s="10"/>
      <c r="O284" s="10"/>
    </row>
    <row r="285" spans="5:15" x14ac:dyDescent="0.25">
      <c r="E285" s="10"/>
      <c r="F285" s="10"/>
      <c r="L285" s="10"/>
      <c r="M285" s="10"/>
      <c r="N285" s="10"/>
      <c r="O285" s="10"/>
    </row>
    <row r="286" spans="5:15" x14ac:dyDescent="0.25">
      <c r="E286" s="10"/>
      <c r="F286" s="10"/>
      <c r="L286" s="10"/>
      <c r="M286" s="10"/>
      <c r="N286" s="10"/>
      <c r="O286" s="10"/>
    </row>
    <row r="287" spans="5:15" x14ac:dyDescent="0.25">
      <c r="E287" s="10"/>
      <c r="F287" s="10"/>
      <c r="L287" s="10"/>
      <c r="M287" s="10"/>
      <c r="N287" s="10"/>
      <c r="O287" s="10"/>
    </row>
    <row r="288" spans="5:15" x14ac:dyDescent="0.25">
      <c r="E288" s="10"/>
      <c r="F288" s="10"/>
      <c r="L288" s="10"/>
      <c r="M288" s="10"/>
      <c r="N288" s="10"/>
      <c r="O288" s="10"/>
    </row>
    <row r="289" spans="5:15" x14ac:dyDescent="0.25">
      <c r="E289" s="10"/>
      <c r="F289" s="10"/>
      <c r="L289" s="10"/>
      <c r="M289" s="10"/>
      <c r="N289" s="10"/>
      <c r="O289" s="10"/>
    </row>
    <row r="290" spans="5:15" x14ac:dyDescent="0.25">
      <c r="E290" s="10"/>
      <c r="F290" s="10"/>
      <c r="L290" s="10"/>
      <c r="M290" s="10"/>
      <c r="N290" s="10"/>
      <c r="O290" s="10"/>
    </row>
    <row r="291" spans="5:15" x14ac:dyDescent="0.25">
      <c r="E291" s="10"/>
      <c r="F291" s="10"/>
      <c r="L291" s="10"/>
      <c r="M291" s="10"/>
      <c r="N291" s="10"/>
      <c r="O291" s="10"/>
    </row>
    <row r="292" spans="5:15" x14ac:dyDescent="0.25">
      <c r="E292" s="10"/>
      <c r="F292" s="10"/>
      <c r="L292" s="10"/>
      <c r="M292" s="10"/>
      <c r="N292" s="10"/>
      <c r="O292" s="10"/>
    </row>
    <row r="293" spans="5:15" x14ac:dyDescent="0.25">
      <c r="E293" s="10"/>
      <c r="F293" s="10"/>
      <c r="L293" s="10"/>
      <c r="M293" s="10"/>
      <c r="N293" s="10"/>
      <c r="O293" s="10"/>
    </row>
    <row r="294" spans="5:15" x14ac:dyDescent="0.25">
      <c r="E294" s="10"/>
      <c r="F294" s="10"/>
      <c r="L294" s="10"/>
      <c r="M294" s="10"/>
      <c r="N294" s="10"/>
      <c r="O294" s="10"/>
    </row>
    <row r="295" spans="5:15" x14ac:dyDescent="0.25">
      <c r="E295" s="10"/>
      <c r="F295" s="10"/>
      <c r="L295" s="10"/>
      <c r="M295" s="10"/>
      <c r="N295" s="10"/>
      <c r="O295" s="10"/>
    </row>
    <row r="296" spans="5:15" x14ac:dyDescent="0.25">
      <c r="E296" s="10"/>
      <c r="F296" s="10"/>
      <c r="L296" s="10"/>
      <c r="M296" s="10"/>
      <c r="N296" s="10"/>
      <c r="O296" s="10"/>
    </row>
    <row r="297" spans="5:15" x14ac:dyDescent="0.25">
      <c r="E297" s="10"/>
      <c r="F297" s="10"/>
      <c r="L297" s="10"/>
      <c r="M297" s="10"/>
      <c r="N297" s="10"/>
      <c r="O297" s="10"/>
    </row>
    <row r="298" spans="5:15" x14ac:dyDescent="0.25">
      <c r="E298" s="10"/>
      <c r="F298" s="10"/>
      <c r="L298" s="10"/>
      <c r="M298" s="10"/>
      <c r="N298" s="10"/>
      <c r="O298" s="10"/>
    </row>
    <row r="299" spans="5:15" x14ac:dyDescent="0.25">
      <c r="E299" s="10"/>
      <c r="F299" s="10"/>
      <c r="L299" s="10"/>
      <c r="M299" s="10"/>
      <c r="N299" s="10"/>
      <c r="O299" s="10"/>
    </row>
    <row r="300" spans="5:15" x14ac:dyDescent="0.25">
      <c r="E300" s="10"/>
      <c r="F300" s="10"/>
      <c r="L300" s="10"/>
      <c r="M300" s="10"/>
      <c r="N300" s="10"/>
      <c r="O300" s="10"/>
    </row>
    <row r="301" spans="5:15" x14ac:dyDescent="0.25">
      <c r="E301" s="10"/>
      <c r="F301" s="10"/>
      <c r="L301" s="10"/>
      <c r="M301" s="10"/>
      <c r="N301" s="10"/>
      <c r="O301" s="10"/>
    </row>
    <row r="302" spans="5:15" x14ac:dyDescent="0.25">
      <c r="E302" s="10"/>
      <c r="F302" s="10"/>
      <c r="L302" s="10"/>
      <c r="M302" s="10"/>
      <c r="N302" s="10"/>
      <c r="O302" s="10"/>
    </row>
    <row r="303" spans="5:15" x14ac:dyDescent="0.25">
      <c r="E303" s="10"/>
      <c r="F303" s="10"/>
      <c r="L303" s="10"/>
      <c r="M303" s="10"/>
      <c r="N303" s="10"/>
      <c r="O303" s="10"/>
    </row>
    <row r="304" spans="5:15" x14ac:dyDescent="0.25">
      <c r="E304" s="10"/>
      <c r="F304" s="10"/>
      <c r="L304" s="10"/>
      <c r="M304" s="10"/>
      <c r="N304" s="10"/>
      <c r="O304" s="10"/>
    </row>
    <row r="305" spans="5:15" x14ac:dyDescent="0.25">
      <c r="E305" s="10"/>
      <c r="F305" s="10"/>
      <c r="L305" s="10"/>
      <c r="M305" s="10"/>
      <c r="N305" s="10"/>
      <c r="O305" s="10"/>
    </row>
    <row r="306" spans="5:15" x14ac:dyDescent="0.25">
      <c r="E306" s="10"/>
      <c r="F306" s="10"/>
      <c r="L306" s="10"/>
      <c r="M306" s="10"/>
      <c r="N306" s="10"/>
      <c r="O306" s="10"/>
    </row>
    <row r="307" spans="5:15" x14ac:dyDescent="0.25">
      <c r="E307" s="10"/>
      <c r="F307" s="10"/>
      <c r="L307" s="10"/>
      <c r="M307" s="10"/>
      <c r="N307" s="10"/>
      <c r="O307" s="10"/>
    </row>
    <row r="308" spans="5:15" x14ac:dyDescent="0.25">
      <c r="E308" s="10"/>
      <c r="F308" s="10"/>
      <c r="L308" s="10"/>
      <c r="M308" s="10"/>
      <c r="N308" s="10"/>
      <c r="O308" s="10"/>
    </row>
    <row r="309" spans="5:15" x14ac:dyDescent="0.25">
      <c r="E309" s="10"/>
      <c r="F309" s="10"/>
      <c r="L309" s="10"/>
      <c r="M309" s="10"/>
      <c r="N309" s="10"/>
      <c r="O309" s="10"/>
    </row>
    <row r="310" spans="5:15" x14ac:dyDescent="0.25">
      <c r="E310" s="10"/>
      <c r="F310" s="10"/>
      <c r="L310" s="10"/>
      <c r="M310" s="10"/>
      <c r="N310" s="10"/>
      <c r="O310" s="10"/>
    </row>
    <row r="311" spans="5:15" x14ac:dyDescent="0.25">
      <c r="E311" s="10"/>
      <c r="F311" s="10"/>
      <c r="L311" s="10"/>
      <c r="M311" s="10"/>
      <c r="N311" s="10"/>
      <c r="O311" s="10"/>
    </row>
    <row r="312" spans="5:15" x14ac:dyDescent="0.25">
      <c r="E312" s="10"/>
      <c r="F312" s="10"/>
      <c r="L312" s="10"/>
      <c r="M312" s="10"/>
      <c r="N312" s="10"/>
      <c r="O312" s="10"/>
    </row>
    <row r="313" spans="5:15" x14ac:dyDescent="0.25">
      <c r="E313" s="10"/>
      <c r="F313" s="10"/>
      <c r="L313" s="10"/>
      <c r="M313" s="10"/>
      <c r="N313" s="10"/>
      <c r="O313" s="10"/>
    </row>
    <row r="314" spans="5:15" x14ac:dyDescent="0.25">
      <c r="E314" s="10"/>
      <c r="F314" s="10"/>
      <c r="L314" s="10"/>
      <c r="M314" s="10"/>
      <c r="N314" s="10"/>
      <c r="O314" s="10"/>
    </row>
    <row r="315" spans="5:15" x14ac:dyDescent="0.25">
      <c r="E315" s="10"/>
      <c r="F315" s="10"/>
      <c r="L315" s="10"/>
      <c r="M315" s="10"/>
      <c r="N315" s="10"/>
      <c r="O315" s="10"/>
    </row>
    <row r="316" spans="5:15" x14ac:dyDescent="0.25">
      <c r="E316" s="10"/>
      <c r="F316" s="10"/>
      <c r="L316" s="10"/>
      <c r="M316" s="10"/>
      <c r="N316" s="10"/>
      <c r="O316" s="10"/>
    </row>
    <row r="317" spans="5:15" x14ac:dyDescent="0.25">
      <c r="E317" s="10"/>
      <c r="F317" s="10"/>
      <c r="L317" s="10"/>
      <c r="M317" s="10"/>
      <c r="N317" s="10"/>
      <c r="O317" s="10"/>
    </row>
    <row r="318" spans="5:15" x14ac:dyDescent="0.25">
      <c r="E318" s="10"/>
      <c r="F318" s="10"/>
      <c r="L318" s="10"/>
      <c r="M318" s="10"/>
      <c r="N318" s="10"/>
      <c r="O318" s="10"/>
    </row>
    <row r="319" spans="5:15" x14ac:dyDescent="0.25">
      <c r="E319" s="10"/>
      <c r="F319" s="10"/>
      <c r="L319" s="10"/>
      <c r="M319" s="10"/>
      <c r="N319" s="10"/>
      <c r="O319" s="10"/>
    </row>
    <row r="320" spans="5:15" x14ac:dyDescent="0.25">
      <c r="E320" s="10"/>
      <c r="F320" s="10"/>
      <c r="L320" s="10"/>
      <c r="M320" s="10"/>
      <c r="N320" s="10"/>
      <c r="O320" s="10"/>
    </row>
    <row r="321" spans="5:15" x14ac:dyDescent="0.25">
      <c r="E321" s="10"/>
      <c r="F321" s="10"/>
      <c r="L321" s="10"/>
      <c r="M321" s="10"/>
      <c r="N321" s="10"/>
      <c r="O321" s="10"/>
    </row>
    <row r="322" spans="5:15" x14ac:dyDescent="0.25">
      <c r="E322" s="10"/>
      <c r="F322" s="10"/>
      <c r="L322" s="10"/>
      <c r="M322" s="10"/>
      <c r="N322" s="10"/>
      <c r="O322" s="10"/>
    </row>
    <row r="323" spans="5:15" x14ac:dyDescent="0.25">
      <c r="E323" s="10"/>
      <c r="F323" s="10"/>
      <c r="L323" s="10"/>
      <c r="M323" s="10"/>
      <c r="N323" s="10"/>
      <c r="O323" s="10"/>
    </row>
    <row r="324" spans="5:15" x14ac:dyDescent="0.25">
      <c r="E324" s="10"/>
      <c r="F324" s="10"/>
      <c r="L324" s="10"/>
      <c r="M324" s="10"/>
      <c r="N324" s="10"/>
      <c r="O324" s="10"/>
    </row>
    <row r="325" spans="5:15" x14ac:dyDescent="0.25">
      <c r="E325" s="10"/>
      <c r="F325" s="10"/>
      <c r="L325" s="10"/>
      <c r="M325" s="10"/>
      <c r="N325" s="10"/>
      <c r="O325" s="10"/>
    </row>
    <row r="326" spans="5:15" x14ac:dyDescent="0.25">
      <c r="E326" s="10"/>
      <c r="F326" s="10"/>
      <c r="L326" s="10"/>
      <c r="M326" s="10"/>
      <c r="N326" s="10"/>
      <c r="O326" s="10"/>
    </row>
    <row r="327" spans="5:15" x14ac:dyDescent="0.25">
      <c r="E327" s="10"/>
      <c r="F327" s="10"/>
      <c r="L327" s="10"/>
      <c r="M327" s="10"/>
      <c r="N327" s="10"/>
      <c r="O327" s="10"/>
    </row>
    <row r="328" spans="5:15" x14ac:dyDescent="0.25">
      <c r="E328" s="10"/>
      <c r="F328" s="10"/>
      <c r="L328" s="10"/>
      <c r="M328" s="10"/>
      <c r="N328" s="10"/>
      <c r="O328" s="10"/>
    </row>
    <row r="329" spans="5:15" x14ac:dyDescent="0.25">
      <c r="E329" s="10"/>
      <c r="F329" s="10"/>
      <c r="L329" s="10"/>
      <c r="M329" s="10"/>
      <c r="N329" s="10"/>
      <c r="O329" s="10"/>
    </row>
    <row r="330" spans="5:15" x14ac:dyDescent="0.25">
      <c r="E330" s="10"/>
      <c r="F330" s="10"/>
      <c r="L330" s="10"/>
      <c r="M330" s="10"/>
      <c r="N330" s="10"/>
      <c r="O330" s="10"/>
    </row>
    <row r="331" spans="5:15" x14ac:dyDescent="0.25">
      <c r="E331" s="10"/>
      <c r="F331" s="10"/>
      <c r="L331" s="10"/>
      <c r="M331" s="10"/>
      <c r="N331" s="10"/>
      <c r="O331" s="10"/>
    </row>
    <row r="332" spans="5:15" x14ac:dyDescent="0.25">
      <c r="E332" s="10"/>
      <c r="F332" s="10"/>
      <c r="L332" s="10"/>
      <c r="M332" s="10"/>
      <c r="N332" s="10"/>
      <c r="O332" s="10"/>
    </row>
    <row r="333" spans="5:15" x14ac:dyDescent="0.25">
      <c r="E333" s="10"/>
      <c r="F333" s="10"/>
      <c r="L333" s="10"/>
      <c r="M333" s="10"/>
      <c r="N333" s="10"/>
      <c r="O333" s="10"/>
    </row>
    <row r="334" spans="5:15" x14ac:dyDescent="0.25">
      <c r="E334" s="10"/>
      <c r="F334" s="10"/>
      <c r="L334" s="10"/>
      <c r="M334" s="10"/>
      <c r="N334" s="10"/>
      <c r="O334" s="10"/>
    </row>
    <row r="335" spans="5:15" x14ac:dyDescent="0.25">
      <c r="E335" s="10"/>
      <c r="F335" s="10"/>
      <c r="L335" s="10"/>
      <c r="M335" s="10"/>
      <c r="N335" s="10"/>
      <c r="O335" s="10"/>
    </row>
    <row r="336" spans="5:15" x14ac:dyDescent="0.25">
      <c r="E336" s="10"/>
      <c r="F336" s="10"/>
      <c r="L336" s="10"/>
      <c r="M336" s="10"/>
      <c r="N336" s="10"/>
      <c r="O336" s="10"/>
    </row>
    <row r="337" spans="5:15" x14ac:dyDescent="0.25">
      <c r="E337" s="10"/>
      <c r="F337" s="10"/>
      <c r="L337" s="10"/>
      <c r="M337" s="10"/>
      <c r="N337" s="10"/>
      <c r="O337" s="10"/>
    </row>
    <row r="338" spans="5:15" x14ac:dyDescent="0.25">
      <c r="E338" s="10"/>
      <c r="F338" s="10"/>
      <c r="L338" s="10"/>
      <c r="M338" s="10"/>
      <c r="N338" s="10"/>
      <c r="O338" s="10"/>
    </row>
    <row r="339" spans="5:15" x14ac:dyDescent="0.25">
      <c r="E339" s="10"/>
      <c r="F339" s="10"/>
      <c r="L339" s="10"/>
      <c r="M339" s="10"/>
      <c r="N339" s="10"/>
      <c r="O339" s="10"/>
    </row>
    <row r="340" spans="5:15" x14ac:dyDescent="0.25">
      <c r="E340" s="10"/>
      <c r="F340" s="10"/>
      <c r="L340" s="10"/>
      <c r="M340" s="10"/>
      <c r="N340" s="10"/>
      <c r="O340" s="10"/>
    </row>
    <row r="341" spans="5:15" x14ac:dyDescent="0.25">
      <c r="E341" s="10"/>
      <c r="F341" s="10"/>
      <c r="L341" s="10"/>
      <c r="M341" s="10"/>
      <c r="N341" s="10"/>
      <c r="O341" s="10"/>
    </row>
    <row r="342" spans="5:15" x14ac:dyDescent="0.25">
      <c r="E342" s="10"/>
      <c r="F342" s="10"/>
      <c r="L342" s="10"/>
      <c r="M342" s="10"/>
      <c r="N342" s="10"/>
      <c r="O342" s="10"/>
    </row>
    <row r="343" spans="5:15" x14ac:dyDescent="0.25">
      <c r="E343" s="10"/>
      <c r="F343" s="10"/>
      <c r="L343" s="10"/>
      <c r="M343" s="10"/>
      <c r="N343" s="10"/>
      <c r="O343" s="10"/>
    </row>
    <row r="344" spans="5:15" x14ac:dyDescent="0.25">
      <c r="E344" s="10"/>
      <c r="F344" s="10"/>
      <c r="L344" s="10"/>
      <c r="M344" s="10"/>
      <c r="N344" s="10"/>
      <c r="O344" s="10"/>
    </row>
    <row r="345" spans="5:15" x14ac:dyDescent="0.25">
      <c r="E345" s="10"/>
      <c r="F345" s="10"/>
      <c r="L345" s="10"/>
      <c r="M345" s="10"/>
      <c r="N345" s="10"/>
      <c r="O345" s="10"/>
    </row>
    <row r="346" spans="5:15" x14ac:dyDescent="0.25">
      <c r="E346" s="10"/>
      <c r="F346" s="10"/>
      <c r="L346" s="10"/>
      <c r="M346" s="10"/>
      <c r="N346" s="10"/>
      <c r="O346" s="10"/>
    </row>
    <row r="347" spans="5:15" x14ac:dyDescent="0.25">
      <c r="E347" s="10"/>
      <c r="F347" s="10"/>
      <c r="L347" s="10"/>
      <c r="M347" s="10"/>
      <c r="N347" s="10"/>
      <c r="O347" s="10"/>
    </row>
    <row r="348" spans="5:15" x14ac:dyDescent="0.25">
      <c r="E348" s="10"/>
      <c r="F348" s="10"/>
      <c r="L348" s="10"/>
      <c r="M348" s="10"/>
      <c r="N348" s="10"/>
      <c r="O348" s="10"/>
    </row>
    <row r="349" spans="5:15" x14ac:dyDescent="0.25">
      <c r="E349" s="10"/>
      <c r="F349" s="10"/>
      <c r="L349" s="10"/>
      <c r="M349" s="10"/>
      <c r="N349" s="10"/>
      <c r="O349" s="10"/>
    </row>
    <row r="350" spans="5:15" x14ac:dyDescent="0.25">
      <c r="E350" s="10"/>
      <c r="F350" s="10"/>
      <c r="L350" s="10"/>
      <c r="M350" s="10"/>
      <c r="N350" s="10"/>
      <c r="O350" s="10"/>
    </row>
    <row r="351" spans="5:15" x14ac:dyDescent="0.25">
      <c r="E351" s="10"/>
      <c r="F351" s="10"/>
      <c r="L351" s="10"/>
      <c r="M351" s="10"/>
      <c r="N351" s="10"/>
      <c r="O351" s="10"/>
    </row>
    <row r="352" spans="5:15" x14ac:dyDescent="0.25">
      <c r="E352" s="10"/>
      <c r="F352" s="10"/>
      <c r="L352" s="10"/>
      <c r="M352" s="10"/>
      <c r="N352" s="10"/>
      <c r="O352" s="10"/>
    </row>
    <row r="353" spans="5:15" x14ac:dyDescent="0.25">
      <c r="E353" s="10"/>
      <c r="F353" s="10"/>
      <c r="L353" s="10"/>
      <c r="M353" s="10"/>
      <c r="N353" s="10"/>
      <c r="O353" s="10"/>
    </row>
    <row r="354" spans="5:15" x14ac:dyDescent="0.25">
      <c r="E354" s="10"/>
      <c r="F354" s="10"/>
      <c r="L354" s="10"/>
      <c r="M354" s="10"/>
      <c r="N354" s="10"/>
      <c r="O354" s="10"/>
    </row>
    <row r="355" spans="5:15" x14ac:dyDescent="0.25">
      <c r="E355" s="10"/>
      <c r="F355" s="10"/>
      <c r="L355" s="10"/>
      <c r="M355" s="10"/>
      <c r="N355" s="10"/>
      <c r="O355" s="10"/>
    </row>
    <row r="356" spans="5:15" x14ac:dyDescent="0.25">
      <c r="E356" s="10"/>
      <c r="F356" s="10"/>
      <c r="L356" s="10"/>
      <c r="M356" s="10"/>
      <c r="N356" s="10"/>
      <c r="O356" s="10"/>
    </row>
    <row r="357" spans="5:15" x14ac:dyDescent="0.25">
      <c r="E357" s="10"/>
      <c r="F357" s="10"/>
      <c r="L357" s="10"/>
      <c r="M357" s="10"/>
      <c r="N357" s="10"/>
      <c r="O357" s="10"/>
    </row>
    <row r="358" spans="5:15" x14ac:dyDescent="0.25">
      <c r="E358" s="10"/>
      <c r="F358" s="10"/>
      <c r="L358" s="10"/>
      <c r="M358" s="10"/>
      <c r="N358" s="10"/>
      <c r="O358" s="10"/>
    </row>
    <row r="359" spans="5:15" x14ac:dyDescent="0.25">
      <c r="E359" s="10"/>
      <c r="F359" s="10"/>
      <c r="L359" s="10"/>
      <c r="M359" s="10"/>
      <c r="N359" s="10"/>
      <c r="O359" s="10"/>
    </row>
    <row r="360" spans="5:15" x14ac:dyDescent="0.25">
      <c r="E360" s="10"/>
      <c r="F360" s="10"/>
      <c r="L360" s="10"/>
      <c r="M360" s="10"/>
      <c r="N360" s="10"/>
      <c r="O360" s="10"/>
    </row>
    <row r="361" spans="5:15" x14ac:dyDescent="0.25">
      <c r="E361" s="10"/>
      <c r="F361" s="10"/>
      <c r="L361" s="10"/>
      <c r="M361" s="10"/>
      <c r="N361" s="10"/>
      <c r="O361" s="10"/>
    </row>
    <row r="362" spans="5:15" x14ac:dyDescent="0.25">
      <c r="E362" s="10"/>
      <c r="F362" s="10"/>
      <c r="L362" s="10"/>
      <c r="M362" s="10"/>
      <c r="N362" s="10"/>
      <c r="O362" s="10"/>
    </row>
    <row r="363" spans="5:15" x14ac:dyDescent="0.25">
      <c r="E363" s="10"/>
      <c r="F363" s="10"/>
      <c r="L363" s="10"/>
      <c r="M363" s="10"/>
      <c r="N363" s="10"/>
      <c r="O363" s="10"/>
    </row>
    <row r="364" spans="5:15" x14ac:dyDescent="0.25">
      <c r="E364" s="10"/>
      <c r="F364" s="10"/>
      <c r="L364" s="10"/>
      <c r="M364" s="10"/>
      <c r="N364" s="10"/>
      <c r="O364" s="10"/>
    </row>
    <row r="365" spans="5:15" x14ac:dyDescent="0.25">
      <c r="E365" s="10"/>
      <c r="F365" s="10"/>
      <c r="L365" s="10"/>
      <c r="M365" s="10"/>
      <c r="N365" s="10"/>
      <c r="O365" s="10"/>
    </row>
    <row r="366" spans="5:15" x14ac:dyDescent="0.25">
      <c r="E366" s="10"/>
      <c r="F366" s="10"/>
      <c r="L366" s="10"/>
      <c r="M366" s="10"/>
      <c r="N366" s="10"/>
      <c r="O366" s="10"/>
    </row>
    <row r="367" spans="5:15" x14ac:dyDescent="0.25">
      <c r="E367" s="10"/>
      <c r="F367" s="10"/>
      <c r="L367" s="10"/>
      <c r="M367" s="10"/>
      <c r="N367" s="10"/>
      <c r="O367" s="10"/>
    </row>
    <row r="368" spans="5:15" x14ac:dyDescent="0.25">
      <c r="E368" s="10"/>
      <c r="F368" s="10"/>
      <c r="L368" s="10"/>
      <c r="M368" s="10"/>
      <c r="N368" s="10"/>
      <c r="O368" s="10"/>
    </row>
    <row r="369" spans="5:15" x14ac:dyDescent="0.25">
      <c r="E369" s="10"/>
      <c r="F369" s="10"/>
      <c r="L369" s="10"/>
      <c r="M369" s="10"/>
      <c r="N369" s="10"/>
      <c r="O369" s="10"/>
    </row>
    <row r="370" spans="5:15" x14ac:dyDescent="0.25">
      <c r="E370" s="10"/>
      <c r="F370" s="10"/>
      <c r="L370" s="10"/>
      <c r="M370" s="10"/>
      <c r="N370" s="10"/>
      <c r="O370" s="10"/>
    </row>
    <row r="371" spans="5:15" x14ac:dyDescent="0.25">
      <c r="E371" s="10"/>
      <c r="F371" s="10"/>
      <c r="L371" s="10"/>
      <c r="M371" s="10"/>
      <c r="N371" s="10"/>
      <c r="O371" s="10"/>
    </row>
    <row r="372" spans="5:15" x14ac:dyDescent="0.25">
      <c r="E372" s="10"/>
      <c r="F372" s="10"/>
      <c r="L372" s="10"/>
      <c r="M372" s="10"/>
      <c r="N372" s="10"/>
      <c r="O372" s="10"/>
    </row>
    <row r="373" spans="5:15" x14ac:dyDescent="0.25">
      <c r="E373" s="10"/>
      <c r="F373" s="10"/>
      <c r="L373" s="10"/>
      <c r="M373" s="10"/>
      <c r="N373" s="10"/>
      <c r="O373" s="10"/>
    </row>
    <row r="374" spans="5:15" x14ac:dyDescent="0.25">
      <c r="E374" s="10"/>
      <c r="F374" s="10"/>
      <c r="L374" s="10"/>
      <c r="M374" s="10"/>
      <c r="N374" s="10"/>
      <c r="O374" s="10"/>
    </row>
    <row r="375" spans="5:15" x14ac:dyDescent="0.25">
      <c r="E375" s="10"/>
      <c r="F375" s="10"/>
      <c r="L375" s="10"/>
      <c r="M375" s="10"/>
      <c r="N375" s="10"/>
      <c r="O375" s="10"/>
    </row>
    <row r="376" spans="5:15" x14ac:dyDescent="0.25">
      <c r="E376" s="10"/>
      <c r="F376" s="10"/>
      <c r="L376" s="10"/>
      <c r="M376" s="10"/>
      <c r="N376" s="10"/>
      <c r="O376" s="10"/>
    </row>
    <row r="377" spans="5:15" x14ac:dyDescent="0.25">
      <c r="E377" s="10"/>
      <c r="F377" s="10"/>
      <c r="L377" s="10"/>
      <c r="M377" s="10"/>
      <c r="N377" s="10"/>
      <c r="O377" s="10"/>
    </row>
    <row r="378" spans="5:15" x14ac:dyDescent="0.25">
      <c r="E378" s="10"/>
      <c r="F378" s="10"/>
      <c r="L378" s="10"/>
      <c r="M378" s="10"/>
      <c r="N378" s="10"/>
      <c r="O378" s="10"/>
    </row>
    <row r="379" spans="5:15" x14ac:dyDescent="0.25">
      <c r="E379" s="10"/>
      <c r="F379" s="10"/>
      <c r="L379" s="10"/>
      <c r="M379" s="10"/>
      <c r="N379" s="10"/>
      <c r="O379" s="10"/>
    </row>
    <row r="380" spans="5:15" x14ac:dyDescent="0.25">
      <c r="E380" s="10"/>
      <c r="F380" s="10"/>
      <c r="L380" s="10"/>
      <c r="M380" s="10"/>
      <c r="N380" s="10"/>
      <c r="O380" s="10"/>
    </row>
    <row r="381" spans="5:15" x14ac:dyDescent="0.25">
      <c r="E381" s="10"/>
      <c r="F381" s="10"/>
      <c r="L381" s="10"/>
      <c r="M381" s="10"/>
      <c r="N381" s="10"/>
      <c r="O381" s="10"/>
    </row>
    <row r="382" spans="5:15" x14ac:dyDescent="0.25">
      <c r="E382" s="10"/>
      <c r="F382" s="10"/>
      <c r="L382" s="10"/>
      <c r="M382" s="10"/>
      <c r="N382" s="10"/>
      <c r="O382" s="10"/>
    </row>
    <row r="383" spans="5:15" x14ac:dyDescent="0.25">
      <c r="E383" s="10"/>
      <c r="F383" s="10"/>
      <c r="L383" s="10"/>
      <c r="M383" s="10"/>
      <c r="N383" s="10"/>
      <c r="O383" s="10"/>
    </row>
    <row r="384" spans="5:15" x14ac:dyDescent="0.25">
      <c r="E384" s="10"/>
      <c r="F384" s="10"/>
      <c r="L384" s="10"/>
      <c r="M384" s="10"/>
      <c r="N384" s="10"/>
      <c r="O384" s="10"/>
    </row>
    <row r="385" spans="5:15" x14ac:dyDescent="0.25">
      <c r="E385" s="10"/>
      <c r="F385" s="10"/>
      <c r="L385" s="10"/>
      <c r="M385" s="10"/>
      <c r="N385" s="10"/>
      <c r="O385" s="10"/>
    </row>
    <row r="386" spans="5:15" x14ac:dyDescent="0.25">
      <c r="E386" s="10"/>
      <c r="F386" s="10"/>
      <c r="L386" s="10"/>
      <c r="M386" s="10"/>
      <c r="N386" s="10"/>
      <c r="O386" s="10"/>
    </row>
    <row r="387" spans="5:15" x14ac:dyDescent="0.25">
      <c r="E387" s="10"/>
      <c r="F387" s="10"/>
      <c r="L387" s="10"/>
      <c r="M387" s="10"/>
      <c r="N387" s="10"/>
      <c r="O387" s="10"/>
    </row>
    <row r="388" spans="5:15" x14ac:dyDescent="0.25">
      <c r="E388" s="10"/>
      <c r="F388" s="10"/>
      <c r="L388" s="10"/>
      <c r="M388" s="10"/>
      <c r="N388" s="10"/>
      <c r="O388" s="10"/>
    </row>
    <row r="389" spans="5:15" x14ac:dyDescent="0.25">
      <c r="E389" s="10"/>
      <c r="F389" s="10"/>
      <c r="L389" s="10"/>
      <c r="M389" s="10"/>
      <c r="N389" s="10"/>
      <c r="O389" s="10"/>
    </row>
    <row r="390" spans="5:15" x14ac:dyDescent="0.25">
      <c r="E390" s="10"/>
      <c r="F390" s="10"/>
      <c r="L390" s="10"/>
      <c r="M390" s="10"/>
      <c r="N390" s="10"/>
      <c r="O390" s="10"/>
    </row>
    <row r="391" spans="5:15" x14ac:dyDescent="0.25">
      <c r="E391" s="10"/>
      <c r="F391" s="10"/>
      <c r="L391" s="10"/>
      <c r="M391" s="10"/>
      <c r="N391" s="10"/>
      <c r="O391" s="10"/>
    </row>
    <row r="392" spans="5:15" x14ac:dyDescent="0.25">
      <c r="E392" s="10"/>
      <c r="F392" s="10"/>
      <c r="L392" s="10"/>
      <c r="M392" s="10"/>
      <c r="N392" s="10"/>
      <c r="O392" s="10"/>
    </row>
    <row r="393" spans="5:15" x14ac:dyDescent="0.25">
      <c r="E393" s="10"/>
      <c r="F393" s="10"/>
      <c r="L393" s="10"/>
      <c r="M393" s="10"/>
      <c r="N393" s="10"/>
      <c r="O393" s="10"/>
    </row>
    <row r="394" spans="5:15" x14ac:dyDescent="0.25">
      <c r="E394" s="10"/>
      <c r="F394" s="10"/>
      <c r="L394" s="10"/>
      <c r="M394" s="10"/>
      <c r="N394" s="10"/>
      <c r="O394" s="10"/>
    </row>
    <row r="395" spans="5:15" x14ac:dyDescent="0.25">
      <c r="E395" s="10"/>
      <c r="F395" s="10"/>
      <c r="L395" s="10"/>
      <c r="M395" s="10"/>
      <c r="N395" s="10"/>
      <c r="O395" s="10"/>
    </row>
    <row r="396" spans="5:15" x14ac:dyDescent="0.25">
      <c r="E396" s="10"/>
      <c r="F396" s="10"/>
      <c r="L396" s="10"/>
      <c r="M396" s="10"/>
      <c r="N396" s="10"/>
      <c r="O396" s="10"/>
    </row>
    <row r="397" spans="5:15" x14ac:dyDescent="0.25">
      <c r="E397" s="10"/>
      <c r="F397" s="10"/>
      <c r="L397" s="10"/>
      <c r="M397" s="10"/>
      <c r="N397" s="10"/>
      <c r="O397" s="10"/>
    </row>
    <row r="398" spans="5:15" x14ac:dyDescent="0.25">
      <c r="E398" s="10"/>
      <c r="F398" s="10"/>
      <c r="L398" s="10"/>
      <c r="M398" s="10"/>
      <c r="N398" s="10"/>
      <c r="O398" s="10"/>
    </row>
    <row r="399" spans="5:15" x14ac:dyDescent="0.25">
      <c r="E399" s="10"/>
      <c r="F399" s="10"/>
      <c r="L399" s="10"/>
      <c r="M399" s="10"/>
      <c r="N399" s="10"/>
      <c r="O399" s="10"/>
    </row>
    <row r="400" spans="5:15" x14ac:dyDescent="0.25">
      <c r="E400" s="10"/>
      <c r="F400" s="10"/>
      <c r="L400" s="10"/>
      <c r="M400" s="10"/>
      <c r="N400" s="10"/>
      <c r="O400" s="10"/>
    </row>
    <row r="401" spans="5:15" x14ac:dyDescent="0.25">
      <c r="E401" s="10"/>
      <c r="F401" s="10"/>
      <c r="L401" s="10"/>
      <c r="M401" s="10"/>
      <c r="N401" s="10"/>
      <c r="O401" s="10"/>
    </row>
    <row r="402" spans="5:15" x14ac:dyDescent="0.25">
      <c r="E402" s="10"/>
      <c r="F402" s="10"/>
      <c r="L402" s="10"/>
      <c r="M402" s="10"/>
      <c r="N402" s="10"/>
      <c r="O402" s="10"/>
    </row>
    <row r="403" spans="5:15" x14ac:dyDescent="0.25">
      <c r="E403" s="10"/>
      <c r="F403" s="10"/>
      <c r="L403" s="10"/>
      <c r="M403" s="10"/>
      <c r="N403" s="10"/>
      <c r="O403" s="10"/>
    </row>
    <row r="404" spans="5:15" x14ac:dyDescent="0.25">
      <c r="E404" s="10"/>
      <c r="F404" s="10"/>
      <c r="L404" s="10"/>
      <c r="M404" s="10"/>
      <c r="N404" s="10"/>
      <c r="O404" s="10"/>
    </row>
    <row r="405" spans="5:15" x14ac:dyDescent="0.25">
      <c r="E405" s="10"/>
      <c r="F405" s="10"/>
      <c r="L405" s="10"/>
      <c r="M405" s="10"/>
      <c r="N405" s="10"/>
      <c r="O405" s="10"/>
    </row>
    <row r="406" spans="5:15" x14ac:dyDescent="0.25">
      <c r="E406" s="10"/>
      <c r="F406" s="10"/>
      <c r="L406" s="10"/>
      <c r="M406" s="10"/>
      <c r="N406" s="10"/>
      <c r="O406" s="10"/>
    </row>
    <row r="407" spans="5:15" x14ac:dyDescent="0.25">
      <c r="E407" s="10"/>
      <c r="F407" s="10"/>
      <c r="L407" s="10"/>
      <c r="M407" s="10"/>
      <c r="N407" s="10"/>
      <c r="O407" s="10"/>
    </row>
    <row r="408" spans="5:15" x14ac:dyDescent="0.25">
      <c r="E408" s="10"/>
      <c r="F408" s="10"/>
      <c r="L408" s="10"/>
      <c r="M408" s="10"/>
      <c r="N408" s="10"/>
      <c r="O408" s="10"/>
    </row>
    <row r="409" spans="5:15" x14ac:dyDescent="0.25">
      <c r="E409" s="10"/>
      <c r="F409" s="10"/>
      <c r="L409" s="10"/>
      <c r="M409" s="10"/>
      <c r="N409" s="10"/>
      <c r="O409" s="10"/>
    </row>
    <row r="410" spans="5:15" x14ac:dyDescent="0.25">
      <c r="E410" s="10"/>
      <c r="F410" s="10"/>
      <c r="L410" s="10"/>
      <c r="M410" s="10"/>
      <c r="N410" s="10"/>
      <c r="O410" s="10"/>
    </row>
    <row r="411" spans="5:15" x14ac:dyDescent="0.25">
      <c r="E411" s="10"/>
      <c r="F411" s="10"/>
      <c r="L411" s="10"/>
      <c r="M411" s="10"/>
      <c r="N411" s="10"/>
      <c r="O411" s="10"/>
    </row>
    <row r="412" spans="5:15" x14ac:dyDescent="0.25">
      <c r="E412" s="10"/>
      <c r="F412" s="10"/>
      <c r="L412" s="10"/>
      <c r="M412" s="10"/>
      <c r="N412" s="10"/>
      <c r="O412" s="10"/>
    </row>
    <row r="413" spans="5:15" x14ac:dyDescent="0.25">
      <c r="E413" s="10"/>
      <c r="F413" s="10"/>
      <c r="L413" s="10"/>
      <c r="M413" s="10"/>
      <c r="N413" s="10"/>
      <c r="O413" s="10"/>
    </row>
    <row r="414" spans="5:15" x14ac:dyDescent="0.25">
      <c r="E414" s="10"/>
      <c r="F414" s="10"/>
      <c r="L414" s="10"/>
      <c r="M414" s="10"/>
      <c r="N414" s="10"/>
      <c r="O414" s="10"/>
    </row>
    <row r="415" spans="5:15" x14ac:dyDescent="0.25">
      <c r="E415" s="10"/>
      <c r="F415" s="10"/>
      <c r="L415" s="10"/>
      <c r="M415" s="10"/>
      <c r="N415" s="10"/>
      <c r="O415" s="10"/>
    </row>
    <row r="416" spans="5:15" x14ac:dyDescent="0.25">
      <c r="E416" s="10"/>
      <c r="F416" s="10"/>
      <c r="L416" s="10"/>
      <c r="M416" s="10"/>
      <c r="N416" s="10"/>
      <c r="O416" s="10"/>
    </row>
    <row r="417" spans="5:15" x14ac:dyDescent="0.25">
      <c r="E417" s="10"/>
      <c r="F417" s="10"/>
      <c r="L417" s="10"/>
      <c r="M417" s="10"/>
      <c r="N417" s="10"/>
      <c r="O417" s="10"/>
    </row>
    <row r="418" spans="5:15" x14ac:dyDescent="0.25">
      <c r="E418" s="10"/>
      <c r="F418" s="10"/>
      <c r="L418" s="10"/>
      <c r="M418" s="10"/>
      <c r="N418" s="10"/>
      <c r="O418" s="10"/>
    </row>
    <row r="419" spans="5:15" x14ac:dyDescent="0.25">
      <c r="E419" s="10"/>
      <c r="F419" s="10"/>
      <c r="L419" s="10"/>
      <c r="M419" s="10"/>
      <c r="N419" s="10"/>
      <c r="O419" s="10"/>
    </row>
    <row r="420" spans="5:15" x14ac:dyDescent="0.25">
      <c r="E420" s="10"/>
      <c r="F420" s="10"/>
      <c r="L420" s="10"/>
      <c r="M420" s="10"/>
      <c r="N420" s="10"/>
      <c r="O420" s="10"/>
    </row>
    <row r="421" spans="5:15" x14ac:dyDescent="0.25">
      <c r="E421" s="10"/>
      <c r="F421" s="10"/>
      <c r="L421" s="10"/>
      <c r="M421" s="10"/>
      <c r="N421" s="10"/>
      <c r="O421" s="10"/>
    </row>
    <row r="422" spans="5:15" x14ac:dyDescent="0.25">
      <c r="E422" s="10"/>
      <c r="F422" s="10"/>
      <c r="L422" s="10"/>
      <c r="M422" s="10"/>
      <c r="N422" s="10"/>
      <c r="O422" s="10"/>
    </row>
    <row r="423" spans="5:15" x14ac:dyDescent="0.25">
      <c r="E423" s="10"/>
      <c r="F423" s="10"/>
      <c r="L423" s="10"/>
      <c r="M423" s="10"/>
      <c r="N423" s="10"/>
      <c r="O423" s="10"/>
    </row>
    <row r="424" spans="5:15" x14ac:dyDescent="0.25">
      <c r="E424" s="10"/>
      <c r="F424" s="10"/>
      <c r="L424" s="10"/>
      <c r="M424" s="10"/>
      <c r="N424" s="10"/>
      <c r="O424" s="10"/>
    </row>
    <row r="425" spans="5:15" x14ac:dyDescent="0.25">
      <c r="E425" s="10"/>
      <c r="F425" s="10"/>
      <c r="L425" s="10"/>
      <c r="M425" s="10"/>
      <c r="N425" s="10"/>
      <c r="O425" s="10"/>
    </row>
    <row r="426" spans="5:15" x14ac:dyDescent="0.25">
      <c r="E426" s="10"/>
      <c r="F426" s="10"/>
      <c r="L426" s="10"/>
      <c r="M426" s="10"/>
      <c r="N426" s="10"/>
      <c r="O426" s="10"/>
    </row>
    <row r="427" spans="5:15" x14ac:dyDescent="0.25">
      <c r="E427" s="10"/>
      <c r="F427" s="10"/>
      <c r="L427" s="10"/>
      <c r="M427" s="10"/>
      <c r="N427" s="10"/>
      <c r="O427" s="10"/>
    </row>
    <row r="428" spans="5:15" x14ac:dyDescent="0.25">
      <c r="E428" s="10"/>
      <c r="F428" s="10"/>
      <c r="L428" s="10"/>
      <c r="M428" s="10"/>
      <c r="N428" s="10"/>
      <c r="O428" s="10"/>
    </row>
    <row r="429" spans="5:15" x14ac:dyDescent="0.25">
      <c r="E429" s="10"/>
      <c r="F429" s="10"/>
      <c r="L429" s="10"/>
      <c r="M429" s="10"/>
      <c r="N429" s="10"/>
      <c r="O429" s="10"/>
    </row>
    <row r="430" spans="5:15" x14ac:dyDescent="0.25">
      <c r="E430" s="10"/>
      <c r="F430" s="10"/>
      <c r="L430" s="10"/>
      <c r="M430" s="10"/>
      <c r="N430" s="10"/>
      <c r="O430" s="10"/>
    </row>
    <row r="431" spans="5:15" x14ac:dyDescent="0.25">
      <c r="E431" s="10"/>
      <c r="F431" s="10"/>
      <c r="L431" s="10"/>
      <c r="M431" s="10"/>
      <c r="N431" s="10"/>
      <c r="O431" s="10"/>
    </row>
    <row r="432" spans="5:15" x14ac:dyDescent="0.25">
      <c r="E432" s="10"/>
      <c r="F432" s="10"/>
      <c r="L432" s="10"/>
      <c r="M432" s="10"/>
      <c r="N432" s="10"/>
      <c r="O432" s="10"/>
    </row>
    <row r="433" spans="5:15" x14ac:dyDescent="0.25">
      <c r="E433" s="10"/>
      <c r="F433" s="10"/>
      <c r="L433" s="10"/>
      <c r="M433" s="10"/>
      <c r="N433" s="10"/>
      <c r="O433" s="10"/>
    </row>
    <row r="434" spans="5:15" x14ac:dyDescent="0.25">
      <c r="E434" s="10"/>
      <c r="F434" s="10"/>
      <c r="L434" s="10"/>
      <c r="M434" s="10"/>
      <c r="N434" s="10"/>
      <c r="O434" s="10"/>
    </row>
    <row r="435" spans="5:15" x14ac:dyDescent="0.25">
      <c r="E435" s="10"/>
      <c r="F435" s="10"/>
      <c r="L435" s="10"/>
      <c r="M435" s="10"/>
      <c r="N435" s="10"/>
      <c r="O435" s="10"/>
    </row>
    <row r="436" spans="5:15" x14ac:dyDescent="0.25">
      <c r="E436" s="10"/>
      <c r="F436" s="10"/>
      <c r="L436" s="10"/>
      <c r="M436" s="10"/>
      <c r="N436" s="10"/>
      <c r="O436" s="10"/>
    </row>
    <row r="437" spans="5:15" x14ac:dyDescent="0.25">
      <c r="E437" s="10"/>
      <c r="F437" s="10"/>
      <c r="L437" s="10"/>
      <c r="M437" s="10"/>
      <c r="N437" s="10"/>
      <c r="O437" s="10"/>
    </row>
    <row r="438" spans="5:15" x14ac:dyDescent="0.25">
      <c r="E438" s="10"/>
      <c r="F438" s="10"/>
      <c r="L438" s="10"/>
      <c r="M438" s="10"/>
      <c r="N438" s="10"/>
      <c r="O438" s="10"/>
    </row>
    <row r="439" spans="5:15" x14ac:dyDescent="0.25">
      <c r="E439" s="10"/>
      <c r="F439" s="10"/>
      <c r="L439" s="10"/>
      <c r="M439" s="10"/>
      <c r="N439" s="10"/>
      <c r="O439" s="10"/>
    </row>
    <row r="440" spans="5:15" x14ac:dyDescent="0.25">
      <c r="E440" s="10"/>
      <c r="F440" s="10"/>
      <c r="L440" s="10"/>
      <c r="M440" s="10"/>
      <c r="N440" s="10"/>
      <c r="O440" s="10"/>
    </row>
    <row r="441" spans="5:15" x14ac:dyDescent="0.25">
      <c r="E441" s="10"/>
      <c r="F441" s="10"/>
      <c r="L441" s="10"/>
      <c r="M441" s="10"/>
      <c r="N441" s="10"/>
      <c r="O441" s="10"/>
    </row>
    <row r="442" spans="5:15" x14ac:dyDescent="0.25">
      <c r="E442" s="10"/>
      <c r="F442" s="10"/>
      <c r="L442" s="10"/>
      <c r="M442" s="10"/>
      <c r="N442" s="10"/>
      <c r="O442" s="10"/>
    </row>
    <row r="443" spans="5:15" x14ac:dyDescent="0.25">
      <c r="E443" s="10"/>
      <c r="F443" s="10"/>
      <c r="L443" s="10"/>
      <c r="M443" s="10"/>
      <c r="N443" s="10"/>
      <c r="O443" s="10"/>
    </row>
    <row r="444" spans="5:15" x14ac:dyDescent="0.25">
      <c r="E444" s="10"/>
      <c r="F444" s="10"/>
      <c r="L444" s="10"/>
      <c r="M444" s="10"/>
      <c r="N444" s="10"/>
      <c r="O444" s="10"/>
    </row>
    <row r="445" spans="5:15" x14ac:dyDescent="0.25">
      <c r="E445" s="10"/>
      <c r="F445" s="10"/>
      <c r="L445" s="10"/>
      <c r="M445" s="10"/>
      <c r="N445" s="10"/>
      <c r="O445" s="10"/>
    </row>
    <row r="446" spans="5:15" x14ac:dyDescent="0.25">
      <c r="E446" s="10"/>
      <c r="F446" s="10"/>
      <c r="L446" s="10"/>
      <c r="M446" s="10"/>
      <c r="N446" s="10"/>
      <c r="O446" s="10"/>
    </row>
    <row r="447" spans="5:15" x14ac:dyDescent="0.25">
      <c r="E447" s="10"/>
      <c r="F447" s="10"/>
      <c r="L447" s="10"/>
      <c r="M447" s="10"/>
      <c r="N447" s="10"/>
      <c r="O447" s="10"/>
    </row>
    <row r="448" spans="5:15" x14ac:dyDescent="0.25">
      <c r="E448" s="10"/>
      <c r="F448" s="10"/>
      <c r="L448" s="10"/>
      <c r="M448" s="10"/>
      <c r="N448" s="10"/>
      <c r="O448" s="10"/>
    </row>
    <row r="449" spans="5:15" x14ac:dyDescent="0.25">
      <c r="E449" s="10"/>
      <c r="F449" s="10"/>
      <c r="L449" s="10"/>
      <c r="M449" s="10"/>
      <c r="N449" s="10"/>
      <c r="O449" s="10"/>
    </row>
    <row r="450" spans="5:15" x14ac:dyDescent="0.25">
      <c r="E450" s="10"/>
      <c r="F450" s="10"/>
      <c r="L450" s="10"/>
      <c r="M450" s="10"/>
      <c r="N450" s="10"/>
      <c r="O450" s="10"/>
    </row>
    <row r="451" spans="5:15" x14ac:dyDescent="0.25">
      <c r="E451" s="10"/>
      <c r="F451" s="10"/>
      <c r="L451" s="10"/>
      <c r="M451" s="10"/>
      <c r="N451" s="10"/>
      <c r="O451" s="10"/>
    </row>
    <row r="452" spans="5:15" x14ac:dyDescent="0.25">
      <c r="E452" s="10"/>
      <c r="F452" s="10"/>
      <c r="L452" s="10"/>
      <c r="M452" s="10"/>
      <c r="N452" s="10"/>
      <c r="O452" s="10"/>
    </row>
    <row r="453" spans="5:15" x14ac:dyDescent="0.25">
      <c r="E453" s="10"/>
      <c r="F453" s="10"/>
      <c r="L453" s="10"/>
      <c r="M453" s="10"/>
      <c r="N453" s="10"/>
      <c r="O453" s="10"/>
    </row>
    <row r="454" spans="5:15" x14ac:dyDescent="0.25">
      <c r="E454" s="10"/>
      <c r="F454" s="10"/>
      <c r="L454" s="10"/>
      <c r="M454" s="10"/>
      <c r="N454" s="10"/>
      <c r="O454" s="10"/>
    </row>
    <row r="455" spans="5:15" x14ac:dyDescent="0.25">
      <c r="E455" s="10"/>
      <c r="F455" s="10"/>
      <c r="L455" s="10"/>
      <c r="M455" s="10"/>
      <c r="N455" s="10"/>
      <c r="O455" s="10"/>
    </row>
    <row r="456" spans="5:15" x14ac:dyDescent="0.25">
      <c r="E456" s="10"/>
      <c r="F456" s="10"/>
      <c r="L456" s="10"/>
      <c r="M456" s="10"/>
      <c r="N456" s="10"/>
      <c r="O456" s="10"/>
    </row>
    <row r="457" spans="5:15" x14ac:dyDescent="0.25">
      <c r="E457" s="10"/>
      <c r="F457" s="10"/>
      <c r="L457" s="10"/>
      <c r="M457" s="10"/>
      <c r="N457" s="10"/>
      <c r="O457" s="10"/>
    </row>
    <row r="458" spans="5:15" x14ac:dyDescent="0.25">
      <c r="E458" s="10"/>
      <c r="F458" s="10"/>
      <c r="L458" s="10"/>
      <c r="M458" s="10"/>
      <c r="N458" s="10"/>
      <c r="O458" s="10"/>
    </row>
    <row r="459" spans="5:15" x14ac:dyDescent="0.25">
      <c r="E459" s="10"/>
      <c r="F459" s="10"/>
      <c r="L459" s="10"/>
      <c r="M459" s="10"/>
      <c r="N459" s="10"/>
      <c r="O459" s="10"/>
    </row>
    <row r="460" spans="5:15" x14ac:dyDescent="0.25">
      <c r="E460" s="10"/>
      <c r="F460" s="10"/>
      <c r="L460" s="10"/>
      <c r="M460" s="10"/>
      <c r="N460" s="10"/>
      <c r="O460" s="10"/>
    </row>
    <row r="461" spans="5:15" x14ac:dyDescent="0.25">
      <c r="E461" s="10"/>
      <c r="F461" s="10"/>
      <c r="L461" s="10"/>
      <c r="M461" s="10"/>
      <c r="N461" s="10"/>
      <c r="O461" s="10"/>
    </row>
    <row r="462" spans="5:15" x14ac:dyDescent="0.25">
      <c r="E462" s="10"/>
      <c r="F462" s="10"/>
      <c r="L462" s="10"/>
      <c r="M462" s="10"/>
      <c r="N462" s="10"/>
      <c r="O462" s="10"/>
    </row>
    <row r="463" spans="5:15" x14ac:dyDescent="0.25">
      <c r="E463" s="10"/>
      <c r="F463" s="10"/>
      <c r="L463" s="10"/>
      <c r="M463" s="10"/>
      <c r="N463" s="10"/>
      <c r="O463" s="10"/>
    </row>
    <row r="464" spans="5:15" x14ac:dyDescent="0.25">
      <c r="E464" s="10"/>
      <c r="F464" s="10"/>
      <c r="L464" s="10"/>
      <c r="M464" s="10"/>
      <c r="N464" s="10"/>
      <c r="O464" s="10"/>
    </row>
    <row r="465" spans="5:15" x14ac:dyDescent="0.25">
      <c r="E465" s="10"/>
      <c r="F465" s="10"/>
      <c r="L465" s="10"/>
      <c r="M465" s="10"/>
      <c r="N465" s="10"/>
      <c r="O465" s="10"/>
    </row>
    <row r="466" spans="5:15" x14ac:dyDescent="0.25">
      <c r="E466" s="10"/>
      <c r="F466" s="10"/>
      <c r="L466" s="10"/>
      <c r="M466" s="10"/>
      <c r="N466" s="10"/>
      <c r="O466" s="10"/>
    </row>
    <row r="467" spans="5:15" x14ac:dyDescent="0.25">
      <c r="E467" s="10"/>
      <c r="F467" s="10"/>
      <c r="L467" s="10"/>
      <c r="M467" s="10"/>
      <c r="N467" s="10"/>
      <c r="O467" s="10"/>
    </row>
    <row r="468" spans="5:15" x14ac:dyDescent="0.25">
      <c r="E468" s="10"/>
      <c r="F468" s="10"/>
      <c r="L468" s="10"/>
      <c r="M468" s="10"/>
      <c r="N468" s="10"/>
      <c r="O468" s="10"/>
    </row>
    <row r="469" spans="5:15" x14ac:dyDescent="0.25">
      <c r="E469" s="10"/>
      <c r="F469" s="10"/>
      <c r="L469" s="10"/>
      <c r="M469" s="10"/>
      <c r="N469" s="10"/>
      <c r="O469" s="10"/>
    </row>
    <row r="470" spans="5:15" x14ac:dyDescent="0.25">
      <c r="E470" s="10"/>
      <c r="F470" s="10"/>
      <c r="L470" s="10"/>
      <c r="M470" s="10"/>
      <c r="N470" s="10"/>
      <c r="O470" s="10"/>
    </row>
    <row r="471" spans="5:15" x14ac:dyDescent="0.25">
      <c r="E471" s="10"/>
      <c r="F471" s="10"/>
      <c r="L471" s="10"/>
      <c r="M471" s="10"/>
      <c r="N471" s="10"/>
      <c r="O471" s="10"/>
    </row>
    <row r="472" spans="5:15" x14ac:dyDescent="0.25">
      <c r="E472" s="10"/>
      <c r="F472" s="10"/>
      <c r="L472" s="10"/>
      <c r="M472" s="10"/>
      <c r="N472" s="10"/>
      <c r="O472" s="10"/>
    </row>
    <row r="473" spans="5:15" x14ac:dyDescent="0.25">
      <c r="E473" s="10"/>
      <c r="F473" s="10"/>
      <c r="L473" s="10"/>
      <c r="M473" s="10"/>
      <c r="N473" s="10"/>
      <c r="O473" s="10"/>
    </row>
    <row r="474" spans="5:15" x14ac:dyDescent="0.25">
      <c r="E474" s="10"/>
      <c r="F474" s="10"/>
      <c r="L474" s="10"/>
      <c r="M474" s="10"/>
      <c r="N474" s="10"/>
      <c r="O474" s="10"/>
    </row>
    <row r="475" spans="5:15" x14ac:dyDescent="0.25">
      <c r="E475" s="10"/>
      <c r="F475" s="10"/>
      <c r="L475" s="10"/>
      <c r="M475" s="10"/>
      <c r="N475" s="10"/>
      <c r="O475" s="10"/>
    </row>
    <row r="476" spans="5:15" x14ac:dyDescent="0.25">
      <c r="E476" s="10"/>
      <c r="F476" s="10"/>
      <c r="L476" s="10"/>
      <c r="M476" s="10"/>
      <c r="N476" s="10"/>
      <c r="O476" s="10"/>
    </row>
    <row r="477" spans="5:15" x14ac:dyDescent="0.25">
      <c r="E477" s="10"/>
      <c r="F477" s="10"/>
      <c r="L477" s="10"/>
      <c r="M477" s="10"/>
      <c r="N477" s="10"/>
      <c r="O477" s="10"/>
    </row>
    <row r="478" spans="5:15" x14ac:dyDescent="0.25">
      <c r="E478" s="10"/>
      <c r="F478" s="10"/>
      <c r="L478" s="10"/>
      <c r="M478" s="10"/>
      <c r="N478" s="10"/>
      <c r="O478" s="10"/>
    </row>
    <row r="479" spans="5:15" x14ac:dyDescent="0.25">
      <c r="E479" s="10"/>
      <c r="F479" s="10"/>
      <c r="L479" s="10"/>
      <c r="M479" s="10"/>
      <c r="N479" s="10"/>
      <c r="O479" s="10"/>
    </row>
    <row r="480" spans="5:15" x14ac:dyDescent="0.25">
      <c r="E480" s="10"/>
      <c r="F480" s="10"/>
      <c r="L480" s="10"/>
      <c r="M480" s="10"/>
      <c r="N480" s="10"/>
      <c r="O480" s="10"/>
    </row>
    <row r="481" spans="5:15" x14ac:dyDescent="0.25">
      <c r="E481" s="10"/>
      <c r="F481" s="10"/>
      <c r="L481" s="10"/>
      <c r="M481" s="10"/>
      <c r="N481" s="10"/>
      <c r="O481" s="10"/>
    </row>
    <row r="482" spans="5:15" x14ac:dyDescent="0.25">
      <c r="E482" s="10"/>
      <c r="F482" s="10"/>
      <c r="L482" s="10"/>
      <c r="M482" s="10"/>
      <c r="N482" s="10"/>
      <c r="O482" s="10"/>
    </row>
    <row r="483" spans="5:15" x14ac:dyDescent="0.25">
      <c r="E483" s="10"/>
      <c r="F483" s="10"/>
      <c r="L483" s="10"/>
      <c r="M483" s="10"/>
      <c r="N483" s="10"/>
      <c r="O483" s="10"/>
    </row>
    <row r="484" spans="5:15" x14ac:dyDescent="0.25">
      <c r="E484" s="10"/>
      <c r="F484" s="10"/>
      <c r="L484" s="10"/>
      <c r="M484" s="10"/>
      <c r="N484" s="10"/>
      <c r="O484" s="10"/>
    </row>
    <row r="485" spans="5:15" x14ac:dyDescent="0.25">
      <c r="E485" s="10"/>
      <c r="F485" s="10"/>
      <c r="L485" s="10"/>
      <c r="M485" s="10"/>
      <c r="N485" s="10"/>
      <c r="O485" s="10"/>
    </row>
    <row r="486" spans="5:15" x14ac:dyDescent="0.25">
      <c r="E486" s="10"/>
      <c r="F486" s="10"/>
      <c r="L486" s="10"/>
      <c r="M486" s="10"/>
      <c r="N486" s="10"/>
      <c r="O486" s="10"/>
    </row>
    <row r="487" spans="5:15" x14ac:dyDescent="0.25">
      <c r="E487" s="10"/>
      <c r="F487" s="10"/>
      <c r="L487" s="10"/>
      <c r="M487" s="10"/>
      <c r="N487" s="10"/>
      <c r="O487" s="10"/>
    </row>
    <row r="488" spans="5:15" x14ac:dyDescent="0.25">
      <c r="E488" s="10"/>
      <c r="F488" s="10"/>
      <c r="L488" s="10"/>
      <c r="M488" s="10"/>
      <c r="N488" s="10"/>
      <c r="O488" s="10"/>
    </row>
    <row r="489" spans="5:15" x14ac:dyDescent="0.25">
      <c r="E489" s="10"/>
      <c r="F489" s="10"/>
      <c r="L489" s="10"/>
      <c r="M489" s="10"/>
      <c r="N489" s="10"/>
      <c r="O489" s="10"/>
    </row>
    <row r="490" spans="5:15" x14ac:dyDescent="0.25">
      <c r="E490" s="10"/>
      <c r="F490" s="10"/>
      <c r="L490" s="10"/>
      <c r="M490" s="10"/>
      <c r="N490" s="10"/>
      <c r="O490" s="10"/>
    </row>
    <row r="491" spans="5:15" x14ac:dyDescent="0.25">
      <c r="E491" s="10"/>
      <c r="F491" s="10"/>
      <c r="L491" s="10"/>
      <c r="M491" s="10"/>
      <c r="N491" s="10"/>
      <c r="O491" s="10"/>
    </row>
    <row r="492" spans="5:15" x14ac:dyDescent="0.25">
      <c r="E492" s="10"/>
      <c r="F492" s="10"/>
      <c r="L492" s="10"/>
      <c r="M492" s="10"/>
      <c r="N492" s="10"/>
      <c r="O492" s="10"/>
    </row>
    <row r="493" spans="5:15" x14ac:dyDescent="0.25">
      <c r="E493" s="10"/>
      <c r="F493" s="10"/>
      <c r="L493" s="10"/>
      <c r="M493" s="10"/>
      <c r="N493" s="10"/>
      <c r="O493" s="10"/>
    </row>
    <row r="494" spans="5:15" x14ac:dyDescent="0.25">
      <c r="E494" s="10"/>
      <c r="F494" s="10"/>
      <c r="L494" s="10"/>
      <c r="M494" s="10"/>
      <c r="N494" s="10"/>
      <c r="O494" s="10"/>
    </row>
    <row r="495" spans="5:15" x14ac:dyDescent="0.25">
      <c r="E495" s="10"/>
      <c r="F495" s="10"/>
      <c r="L495" s="10"/>
      <c r="M495" s="10"/>
      <c r="N495" s="10"/>
      <c r="O495" s="10"/>
    </row>
    <row r="496" spans="5:15" x14ac:dyDescent="0.25">
      <c r="E496" s="10"/>
      <c r="F496" s="10"/>
      <c r="L496" s="10"/>
      <c r="M496" s="10"/>
      <c r="N496" s="10"/>
      <c r="O496" s="10"/>
    </row>
    <row r="497" spans="5:15" x14ac:dyDescent="0.25">
      <c r="E497" s="10"/>
      <c r="F497" s="10"/>
      <c r="L497" s="10"/>
      <c r="M497" s="10"/>
      <c r="N497" s="10"/>
      <c r="O497" s="10"/>
    </row>
    <row r="498" spans="5:15" x14ac:dyDescent="0.25">
      <c r="E498" s="10"/>
      <c r="F498" s="10"/>
      <c r="L498" s="10"/>
      <c r="M498" s="10"/>
      <c r="N498" s="10"/>
      <c r="O498" s="10"/>
    </row>
    <row r="499" spans="5:15" x14ac:dyDescent="0.25">
      <c r="E499" s="10"/>
      <c r="F499" s="10"/>
      <c r="L499" s="10"/>
      <c r="M499" s="10"/>
      <c r="N499" s="10"/>
      <c r="O499" s="10"/>
    </row>
    <row r="500" spans="5:15" x14ac:dyDescent="0.25">
      <c r="E500" s="10"/>
      <c r="F500" s="10"/>
      <c r="L500" s="10"/>
      <c r="M500" s="10"/>
      <c r="N500" s="10"/>
      <c r="O500" s="10"/>
    </row>
    <row r="501" spans="5:15" x14ac:dyDescent="0.25">
      <c r="E501" s="10"/>
      <c r="F501" s="10"/>
      <c r="L501" s="10"/>
      <c r="M501" s="10"/>
      <c r="N501" s="10"/>
      <c r="O501" s="10"/>
    </row>
    <row r="502" spans="5:15" x14ac:dyDescent="0.25">
      <c r="E502" s="10"/>
      <c r="F502" s="10"/>
      <c r="L502" s="10"/>
      <c r="M502" s="10"/>
      <c r="N502" s="10"/>
      <c r="O502" s="10"/>
    </row>
    <row r="503" spans="5:15" x14ac:dyDescent="0.25">
      <c r="E503" s="10"/>
      <c r="F503" s="10"/>
      <c r="L503" s="10"/>
      <c r="M503" s="10"/>
      <c r="N503" s="10"/>
      <c r="O503" s="10"/>
    </row>
    <row r="504" spans="5:15" x14ac:dyDescent="0.25">
      <c r="E504" s="10"/>
      <c r="F504" s="10"/>
      <c r="L504" s="10"/>
      <c r="M504" s="10"/>
      <c r="N504" s="10"/>
      <c r="O504" s="10"/>
    </row>
    <row r="505" spans="5:15" x14ac:dyDescent="0.25">
      <c r="E505" s="10"/>
      <c r="F505" s="10"/>
      <c r="L505" s="10"/>
      <c r="M505" s="10"/>
      <c r="N505" s="10"/>
      <c r="O505" s="10"/>
    </row>
    <row r="506" spans="5:15" x14ac:dyDescent="0.25">
      <c r="E506" s="10"/>
      <c r="F506" s="10"/>
      <c r="L506" s="10"/>
      <c r="M506" s="10"/>
      <c r="N506" s="10"/>
      <c r="O506" s="10"/>
    </row>
    <row r="507" spans="5:15" x14ac:dyDescent="0.25">
      <c r="E507" s="10"/>
      <c r="F507" s="10"/>
      <c r="L507" s="10"/>
      <c r="M507" s="10"/>
      <c r="N507" s="10"/>
      <c r="O507" s="10"/>
    </row>
    <row r="508" spans="5:15" x14ac:dyDescent="0.25">
      <c r="E508" s="10"/>
      <c r="F508" s="10"/>
      <c r="L508" s="10"/>
      <c r="M508" s="10"/>
      <c r="N508" s="10"/>
      <c r="O508" s="10"/>
    </row>
    <row r="509" spans="5:15" x14ac:dyDescent="0.25">
      <c r="E509" s="10"/>
      <c r="F509" s="10"/>
      <c r="L509" s="10"/>
      <c r="M509" s="10"/>
      <c r="N509" s="10"/>
      <c r="O509" s="10"/>
    </row>
    <row r="510" spans="5:15" x14ac:dyDescent="0.25">
      <c r="E510" s="10"/>
      <c r="F510" s="10"/>
      <c r="L510" s="10"/>
      <c r="M510" s="10"/>
      <c r="N510" s="10"/>
      <c r="O510" s="10"/>
    </row>
    <row r="511" spans="5:15" x14ac:dyDescent="0.25">
      <c r="E511" s="10"/>
      <c r="F511" s="10"/>
      <c r="L511" s="10"/>
      <c r="M511" s="10"/>
      <c r="N511" s="10"/>
      <c r="O511" s="10"/>
    </row>
    <row r="512" spans="5:15" x14ac:dyDescent="0.25">
      <c r="E512" s="10"/>
      <c r="F512" s="10"/>
      <c r="L512" s="10"/>
      <c r="M512" s="10"/>
      <c r="N512" s="10"/>
      <c r="O512" s="10"/>
    </row>
    <row r="513" spans="5:15" x14ac:dyDescent="0.25">
      <c r="E513" s="10"/>
      <c r="F513" s="10"/>
      <c r="L513" s="10"/>
      <c r="M513" s="10"/>
      <c r="N513" s="10"/>
      <c r="O513" s="10"/>
    </row>
    <row r="514" spans="5:15" x14ac:dyDescent="0.25">
      <c r="E514" s="10"/>
      <c r="F514" s="10"/>
      <c r="L514" s="10"/>
      <c r="M514" s="10"/>
      <c r="N514" s="10"/>
      <c r="O514" s="10"/>
    </row>
    <row r="515" spans="5:15" x14ac:dyDescent="0.25">
      <c r="E515" s="10"/>
      <c r="F515" s="10"/>
      <c r="L515" s="10"/>
      <c r="M515" s="10"/>
      <c r="N515" s="10"/>
      <c r="O515" s="10"/>
    </row>
    <row r="516" spans="5:15" x14ac:dyDescent="0.25">
      <c r="E516" s="10"/>
      <c r="F516" s="10"/>
      <c r="L516" s="10"/>
      <c r="M516" s="10"/>
      <c r="N516" s="10"/>
      <c r="O516" s="10"/>
    </row>
    <row r="517" spans="5:15" x14ac:dyDescent="0.25">
      <c r="E517" s="10"/>
      <c r="F517" s="10"/>
      <c r="L517" s="10"/>
      <c r="M517" s="10"/>
      <c r="N517" s="10"/>
      <c r="O517" s="10"/>
    </row>
    <row r="518" spans="5:15" x14ac:dyDescent="0.25">
      <c r="E518" s="10"/>
      <c r="F518" s="10"/>
      <c r="L518" s="10"/>
      <c r="M518" s="10"/>
      <c r="N518" s="10"/>
      <c r="O518" s="10"/>
    </row>
    <row r="519" spans="5:15" x14ac:dyDescent="0.25">
      <c r="E519" s="10"/>
      <c r="F519" s="10"/>
      <c r="L519" s="10"/>
      <c r="M519" s="10"/>
      <c r="N519" s="10"/>
      <c r="O519" s="10"/>
    </row>
    <row r="520" spans="5:15" x14ac:dyDescent="0.25">
      <c r="E520" s="10"/>
      <c r="F520" s="10"/>
      <c r="L520" s="10"/>
      <c r="M520" s="10"/>
      <c r="N520" s="10"/>
      <c r="O520" s="10"/>
    </row>
    <row r="521" spans="5:15" x14ac:dyDescent="0.25">
      <c r="E521" s="10"/>
      <c r="F521" s="10"/>
      <c r="L521" s="10"/>
      <c r="M521" s="10"/>
      <c r="N521" s="10"/>
      <c r="O521" s="10"/>
    </row>
    <row r="522" spans="5:15" x14ac:dyDescent="0.25">
      <c r="E522" s="10"/>
      <c r="F522" s="10"/>
      <c r="L522" s="10"/>
      <c r="M522" s="10"/>
      <c r="N522" s="10"/>
      <c r="O522" s="10"/>
    </row>
    <row r="523" spans="5:15" x14ac:dyDescent="0.25">
      <c r="E523" s="10"/>
      <c r="F523" s="10"/>
      <c r="L523" s="10"/>
      <c r="M523" s="10"/>
      <c r="N523" s="10"/>
      <c r="O523" s="10"/>
    </row>
    <row r="524" spans="5:15" x14ac:dyDescent="0.25">
      <c r="E524" s="10"/>
      <c r="F524" s="10"/>
      <c r="L524" s="10"/>
      <c r="M524" s="10"/>
      <c r="N524" s="10"/>
      <c r="O524" s="10"/>
    </row>
    <row r="525" spans="5:15" x14ac:dyDescent="0.25">
      <c r="E525" s="10"/>
      <c r="F525" s="10"/>
      <c r="L525" s="10"/>
      <c r="M525" s="10"/>
      <c r="N525" s="10"/>
      <c r="O525" s="10"/>
    </row>
    <row r="526" spans="5:15" x14ac:dyDescent="0.25">
      <c r="E526" s="10"/>
      <c r="F526" s="10"/>
      <c r="L526" s="10"/>
      <c r="M526" s="10"/>
      <c r="N526" s="10"/>
      <c r="O526" s="10"/>
    </row>
    <row r="527" spans="5:15" x14ac:dyDescent="0.25">
      <c r="E527" s="10"/>
      <c r="F527" s="10"/>
      <c r="L527" s="10"/>
      <c r="M527" s="10"/>
      <c r="N527" s="10"/>
      <c r="O527" s="10"/>
    </row>
    <row r="528" spans="5:15" x14ac:dyDescent="0.25">
      <c r="E528" s="10"/>
      <c r="F528" s="10"/>
      <c r="L528" s="10"/>
      <c r="M528" s="10"/>
      <c r="N528" s="10"/>
      <c r="O528" s="10"/>
    </row>
    <row r="529" spans="5:15" x14ac:dyDescent="0.25">
      <c r="E529" s="10"/>
      <c r="F529" s="10"/>
      <c r="L529" s="10"/>
      <c r="M529" s="10"/>
      <c r="N529" s="10"/>
      <c r="O529" s="10"/>
    </row>
    <row r="530" spans="5:15" x14ac:dyDescent="0.25">
      <c r="E530" s="10"/>
      <c r="F530" s="10"/>
      <c r="L530" s="10"/>
      <c r="M530" s="10"/>
      <c r="N530" s="10"/>
      <c r="O530" s="10"/>
    </row>
    <row r="531" spans="5:15" x14ac:dyDescent="0.25">
      <c r="E531" s="10"/>
      <c r="F531" s="10"/>
      <c r="L531" s="10"/>
      <c r="M531" s="10"/>
      <c r="N531" s="10"/>
      <c r="O531" s="10"/>
    </row>
    <row r="532" spans="5:15" x14ac:dyDescent="0.25">
      <c r="E532" s="10"/>
      <c r="F532" s="10"/>
      <c r="L532" s="10"/>
      <c r="M532" s="10"/>
      <c r="N532" s="10"/>
      <c r="O532" s="10"/>
    </row>
    <row r="533" spans="5:15" x14ac:dyDescent="0.25">
      <c r="E533" s="10"/>
      <c r="F533" s="10"/>
      <c r="L533" s="10"/>
      <c r="M533" s="10"/>
      <c r="N533" s="10"/>
      <c r="O533" s="10"/>
    </row>
    <row r="534" spans="5:15" x14ac:dyDescent="0.25">
      <c r="E534" s="10"/>
      <c r="F534" s="10"/>
      <c r="L534" s="10"/>
      <c r="M534" s="10"/>
      <c r="N534" s="10"/>
      <c r="O534" s="10"/>
    </row>
    <row r="535" spans="5:15" x14ac:dyDescent="0.25">
      <c r="E535" s="10"/>
      <c r="F535" s="10"/>
      <c r="L535" s="10"/>
      <c r="M535" s="10"/>
      <c r="N535" s="10"/>
      <c r="O535" s="10"/>
    </row>
    <row r="536" spans="5:15" x14ac:dyDescent="0.25">
      <c r="E536" s="10"/>
      <c r="F536" s="10"/>
      <c r="L536" s="10"/>
      <c r="M536" s="10"/>
      <c r="N536" s="10"/>
      <c r="O536" s="10"/>
    </row>
    <row r="537" spans="5:15" x14ac:dyDescent="0.25">
      <c r="E537" s="10"/>
      <c r="F537" s="10"/>
      <c r="L537" s="10"/>
      <c r="M537" s="10"/>
      <c r="N537" s="10"/>
      <c r="O537" s="10"/>
    </row>
    <row r="538" spans="5:15" x14ac:dyDescent="0.25">
      <c r="E538" s="10"/>
      <c r="F538" s="10"/>
      <c r="L538" s="10"/>
      <c r="M538" s="10"/>
      <c r="N538" s="10"/>
      <c r="O538" s="10"/>
    </row>
    <row r="539" spans="5:15" x14ac:dyDescent="0.25">
      <c r="E539" s="10"/>
      <c r="F539" s="10"/>
      <c r="L539" s="10"/>
      <c r="M539" s="10"/>
      <c r="N539" s="10"/>
      <c r="O539" s="10"/>
    </row>
    <row r="540" spans="5:15" x14ac:dyDescent="0.25">
      <c r="E540" s="10"/>
      <c r="F540" s="10"/>
      <c r="L540" s="10"/>
      <c r="M540" s="10"/>
      <c r="N540" s="10"/>
      <c r="O540" s="10"/>
    </row>
    <row r="541" spans="5:15" x14ac:dyDescent="0.25">
      <c r="E541" s="10"/>
      <c r="F541" s="10"/>
      <c r="L541" s="10"/>
      <c r="M541" s="10"/>
      <c r="N541" s="10"/>
      <c r="O541" s="10"/>
    </row>
    <row r="542" spans="5:15" x14ac:dyDescent="0.25">
      <c r="E542" s="10"/>
      <c r="F542" s="10"/>
      <c r="L542" s="10"/>
      <c r="M542" s="10"/>
      <c r="N542" s="10"/>
      <c r="O542" s="10"/>
    </row>
    <row r="543" spans="5:15" x14ac:dyDescent="0.25">
      <c r="E543" s="10"/>
      <c r="F543" s="10"/>
      <c r="L543" s="10"/>
      <c r="M543" s="10"/>
      <c r="N543" s="10"/>
      <c r="O543" s="10"/>
    </row>
    <row r="544" spans="5:15" x14ac:dyDescent="0.25">
      <c r="E544" s="10"/>
      <c r="F544" s="10"/>
      <c r="L544" s="10"/>
      <c r="M544" s="10"/>
      <c r="N544" s="10"/>
      <c r="O544" s="10"/>
    </row>
    <row r="545" spans="5:15" x14ac:dyDescent="0.25">
      <c r="E545" s="10"/>
      <c r="F545" s="10"/>
      <c r="L545" s="10"/>
      <c r="M545" s="10"/>
      <c r="N545" s="10"/>
      <c r="O545" s="10"/>
    </row>
    <row r="546" spans="5:15" x14ac:dyDescent="0.25">
      <c r="E546" s="10"/>
      <c r="F546" s="10"/>
      <c r="L546" s="10"/>
      <c r="M546" s="10"/>
      <c r="N546" s="10"/>
      <c r="O546" s="10"/>
    </row>
    <row r="547" spans="5:15" x14ac:dyDescent="0.25">
      <c r="E547" s="10"/>
      <c r="F547" s="10"/>
      <c r="L547" s="10"/>
      <c r="M547" s="10"/>
      <c r="N547" s="10"/>
      <c r="O547" s="10"/>
    </row>
    <row r="548" spans="5:15" x14ac:dyDescent="0.25">
      <c r="E548" s="10"/>
      <c r="F548" s="10"/>
      <c r="L548" s="10"/>
      <c r="M548" s="10"/>
      <c r="N548" s="10"/>
      <c r="O548" s="10"/>
    </row>
    <row r="549" spans="5:15" x14ac:dyDescent="0.25">
      <c r="E549" s="10"/>
      <c r="F549" s="10"/>
      <c r="L549" s="10"/>
      <c r="M549" s="10"/>
      <c r="N549" s="10"/>
      <c r="O549" s="10"/>
    </row>
    <row r="550" spans="5:15" x14ac:dyDescent="0.25">
      <c r="E550" s="10"/>
      <c r="F550" s="10"/>
      <c r="L550" s="10"/>
      <c r="M550" s="10"/>
      <c r="N550" s="10"/>
      <c r="O550" s="10"/>
    </row>
    <row r="551" spans="5:15" x14ac:dyDescent="0.25">
      <c r="E551" s="10"/>
      <c r="F551" s="10"/>
      <c r="L551" s="10"/>
      <c r="M551" s="10"/>
      <c r="N551" s="10"/>
      <c r="O551" s="10"/>
    </row>
    <row r="552" spans="5:15" x14ac:dyDescent="0.25">
      <c r="E552" s="10"/>
      <c r="F552" s="10"/>
      <c r="L552" s="10"/>
      <c r="M552" s="10"/>
      <c r="N552" s="10"/>
      <c r="O552" s="10"/>
    </row>
    <row r="553" spans="5:15" x14ac:dyDescent="0.25">
      <c r="E553" s="10"/>
      <c r="F553" s="10"/>
      <c r="L553" s="10"/>
      <c r="M553" s="10"/>
      <c r="N553" s="10"/>
      <c r="O553" s="10"/>
    </row>
    <row r="554" spans="5:15" x14ac:dyDescent="0.25">
      <c r="E554" s="10"/>
      <c r="F554" s="10"/>
      <c r="L554" s="10"/>
      <c r="M554" s="10"/>
      <c r="N554" s="10"/>
      <c r="O554" s="10"/>
    </row>
    <row r="555" spans="5:15" x14ac:dyDescent="0.25">
      <c r="E555" s="10"/>
      <c r="F555" s="10"/>
      <c r="L555" s="10"/>
      <c r="M555" s="10"/>
      <c r="N555" s="10"/>
      <c r="O555" s="10"/>
    </row>
    <row r="556" spans="5:15" x14ac:dyDescent="0.25">
      <c r="E556" s="10"/>
      <c r="F556" s="10"/>
      <c r="L556" s="10"/>
      <c r="M556" s="10"/>
      <c r="N556" s="10"/>
      <c r="O556" s="10"/>
    </row>
    <row r="557" spans="5:15" x14ac:dyDescent="0.25">
      <c r="E557" s="10"/>
      <c r="F557" s="10"/>
      <c r="L557" s="10"/>
      <c r="M557" s="10"/>
      <c r="N557" s="10"/>
      <c r="O557" s="10"/>
    </row>
    <row r="558" spans="5:15" x14ac:dyDescent="0.25">
      <c r="E558" s="10"/>
      <c r="F558" s="10"/>
      <c r="L558" s="10"/>
      <c r="M558" s="10"/>
      <c r="N558" s="10"/>
      <c r="O558" s="10"/>
    </row>
    <row r="559" spans="5:15" x14ac:dyDescent="0.25">
      <c r="E559" s="10"/>
      <c r="F559" s="10"/>
      <c r="L559" s="10"/>
      <c r="M559" s="10"/>
      <c r="N559" s="10"/>
      <c r="O559" s="10"/>
    </row>
    <row r="560" spans="5:15" x14ac:dyDescent="0.25">
      <c r="E560" s="10"/>
      <c r="F560" s="10"/>
      <c r="L560" s="10"/>
      <c r="M560" s="10"/>
      <c r="N560" s="10"/>
      <c r="O560" s="10"/>
    </row>
    <row r="561" spans="5:15" x14ac:dyDescent="0.25">
      <c r="E561" s="10"/>
      <c r="F561" s="10"/>
      <c r="L561" s="10"/>
      <c r="M561" s="10"/>
      <c r="N561" s="10"/>
      <c r="O561" s="10"/>
    </row>
    <row r="562" spans="5:15" x14ac:dyDescent="0.25">
      <c r="E562" s="10"/>
      <c r="F562" s="10"/>
      <c r="L562" s="10"/>
      <c r="M562" s="10"/>
      <c r="N562" s="10"/>
      <c r="O562" s="10"/>
    </row>
    <row r="563" spans="5:15" x14ac:dyDescent="0.25">
      <c r="E563" s="10"/>
      <c r="F563" s="10"/>
      <c r="L563" s="10"/>
      <c r="M563" s="10"/>
      <c r="N563" s="10"/>
      <c r="O563" s="10"/>
    </row>
    <row r="564" spans="5:15" x14ac:dyDescent="0.25">
      <c r="E564" s="10"/>
      <c r="F564" s="10"/>
      <c r="L564" s="10"/>
      <c r="M564" s="10"/>
      <c r="N564" s="10"/>
      <c r="O564" s="10"/>
    </row>
    <row r="565" spans="5:15" x14ac:dyDescent="0.25">
      <c r="E565" s="10"/>
      <c r="F565" s="10"/>
      <c r="L565" s="10"/>
      <c r="M565" s="10"/>
      <c r="N565" s="10"/>
      <c r="O565" s="10"/>
    </row>
    <row r="566" spans="5:15" x14ac:dyDescent="0.25">
      <c r="E566" s="10"/>
      <c r="F566" s="10"/>
      <c r="L566" s="10"/>
      <c r="M566" s="10"/>
      <c r="N566" s="10"/>
      <c r="O566" s="10"/>
    </row>
    <row r="567" spans="5:15" x14ac:dyDescent="0.25">
      <c r="E567" s="10"/>
      <c r="F567" s="10"/>
      <c r="L567" s="10"/>
      <c r="M567" s="10"/>
      <c r="N567" s="10"/>
      <c r="O567" s="10"/>
    </row>
    <row r="568" spans="5:15" x14ac:dyDescent="0.25">
      <c r="E568" s="10"/>
      <c r="F568" s="10"/>
      <c r="L568" s="10"/>
      <c r="M568" s="10"/>
      <c r="N568" s="10"/>
      <c r="O568" s="10"/>
    </row>
    <row r="569" spans="5:15" x14ac:dyDescent="0.25">
      <c r="E569" s="10"/>
      <c r="F569" s="10"/>
      <c r="L569" s="10"/>
      <c r="M569" s="10"/>
      <c r="N569" s="10"/>
      <c r="O569" s="10"/>
    </row>
    <row r="570" spans="5:15" x14ac:dyDescent="0.25">
      <c r="E570" s="10"/>
      <c r="F570" s="10"/>
      <c r="L570" s="10"/>
      <c r="M570" s="10"/>
      <c r="N570" s="10"/>
      <c r="O570" s="10"/>
    </row>
    <row r="571" spans="5:15" x14ac:dyDescent="0.25">
      <c r="E571" s="10"/>
      <c r="F571" s="10"/>
      <c r="L571" s="10"/>
      <c r="M571" s="10"/>
      <c r="N571" s="10"/>
      <c r="O571" s="10"/>
    </row>
    <row r="572" spans="5:15" x14ac:dyDescent="0.25">
      <c r="E572" s="10"/>
      <c r="F572" s="10"/>
      <c r="L572" s="10"/>
      <c r="M572" s="10"/>
      <c r="N572" s="10"/>
      <c r="O572" s="10"/>
    </row>
    <row r="573" spans="5:15" x14ac:dyDescent="0.25">
      <c r="E573" s="10"/>
      <c r="F573" s="10"/>
      <c r="L573" s="10"/>
      <c r="M573" s="10"/>
      <c r="N573" s="10"/>
      <c r="O573" s="10"/>
    </row>
    <row r="574" spans="5:15" x14ac:dyDescent="0.25">
      <c r="E574" s="10"/>
      <c r="F574" s="10"/>
      <c r="L574" s="10"/>
      <c r="M574" s="10"/>
      <c r="N574" s="10"/>
      <c r="O574" s="10"/>
    </row>
    <row r="575" spans="5:15" x14ac:dyDescent="0.25">
      <c r="E575" s="10"/>
      <c r="F575" s="10"/>
      <c r="L575" s="10"/>
      <c r="M575" s="10"/>
      <c r="N575" s="10"/>
      <c r="O575" s="10"/>
    </row>
    <row r="576" spans="5:15" x14ac:dyDescent="0.25">
      <c r="E576" s="10"/>
      <c r="F576" s="10"/>
      <c r="L576" s="10"/>
      <c r="M576" s="10"/>
      <c r="N576" s="10"/>
      <c r="O576" s="10"/>
    </row>
    <row r="577" spans="5:15" x14ac:dyDescent="0.25">
      <c r="E577" s="10"/>
      <c r="F577" s="10"/>
      <c r="L577" s="10"/>
      <c r="M577" s="10"/>
      <c r="N577" s="10"/>
      <c r="O577" s="10"/>
    </row>
    <row r="578" spans="5:15" x14ac:dyDescent="0.25">
      <c r="E578" s="10"/>
      <c r="F578" s="10"/>
      <c r="L578" s="10"/>
      <c r="M578" s="10"/>
      <c r="N578" s="10"/>
      <c r="O578" s="10"/>
    </row>
    <row r="579" spans="5:15" x14ac:dyDescent="0.25">
      <c r="E579" s="10"/>
      <c r="F579" s="10"/>
      <c r="L579" s="10"/>
      <c r="M579" s="10"/>
      <c r="N579" s="10"/>
      <c r="O579" s="10"/>
    </row>
    <row r="580" spans="5:15" x14ac:dyDescent="0.25">
      <c r="E580" s="10"/>
      <c r="F580" s="10"/>
      <c r="L580" s="10"/>
      <c r="M580" s="10"/>
      <c r="N580" s="10"/>
      <c r="O580" s="10"/>
    </row>
    <row r="581" spans="5:15" x14ac:dyDescent="0.25">
      <c r="E581" s="10"/>
      <c r="F581" s="10"/>
      <c r="L581" s="10"/>
      <c r="M581" s="10"/>
      <c r="N581" s="10"/>
      <c r="O581" s="10"/>
    </row>
    <row r="582" spans="5:15" x14ac:dyDescent="0.25">
      <c r="E582" s="10"/>
      <c r="F582" s="10"/>
      <c r="L582" s="10"/>
      <c r="M582" s="10"/>
      <c r="N582" s="10"/>
      <c r="O582" s="10"/>
    </row>
    <row r="583" spans="5:15" x14ac:dyDescent="0.25">
      <c r="E583" s="10"/>
      <c r="F583" s="10"/>
      <c r="L583" s="10"/>
      <c r="M583" s="10"/>
      <c r="N583" s="10"/>
      <c r="O583" s="10"/>
    </row>
    <row r="584" spans="5:15" x14ac:dyDescent="0.25">
      <c r="E584" s="10"/>
      <c r="F584" s="10"/>
      <c r="L584" s="10"/>
      <c r="M584" s="10"/>
      <c r="N584" s="10"/>
      <c r="O584" s="10"/>
    </row>
    <row r="585" spans="5:15" x14ac:dyDescent="0.25">
      <c r="E585" s="10"/>
      <c r="F585" s="10"/>
      <c r="L585" s="10"/>
      <c r="M585" s="10"/>
      <c r="N585" s="10"/>
      <c r="O585" s="10"/>
    </row>
    <row r="586" spans="5:15" x14ac:dyDescent="0.25">
      <c r="E586" s="10"/>
      <c r="F586" s="10"/>
      <c r="L586" s="10"/>
      <c r="M586" s="10"/>
      <c r="N586" s="10"/>
      <c r="O586" s="10"/>
    </row>
    <row r="587" spans="5:15" x14ac:dyDescent="0.25">
      <c r="E587" s="10"/>
      <c r="F587" s="10"/>
      <c r="L587" s="10"/>
      <c r="M587" s="10"/>
      <c r="N587" s="10"/>
      <c r="O587" s="10"/>
    </row>
    <row r="588" spans="5:15" x14ac:dyDescent="0.25">
      <c r="E588" s="10"/>
      <c r="F588" s="10"/>
      <c r="L588" s="10"/>
      <c r="M588" s="10"/>
      <c r="N588" s="10"/>
      <c r="O588" s="10"/>
    </row>
    <row r="589" spans="5:15" x14ac:dyDescent="0.25">
      <c r="E589" s="10"/>
      <c r="F589" s="10"/>
      <c r="L589" s="10"/>
      <c r="M589" s="10"/>
      <c r="N589" s="10"/>
      <c r="O589" s="10"/>
    </row>
    <row r="590" spans="5:15" x14ac:dyDescent="0.25">
      <c r="E590" s="10"/>
      <c r="F590" s="10"/>
      <c r="L590" s="10"/>
      <c r="M590" s="10"/>
      <c r="N590" s="10"/>
      <c r="O590" s="10"/>
    </row>
    <row r="591" spans="5:15" x14ac:dyDescent="0.25">
      <c r="E591" s="10"/>
      <c r="F591" s="10"/>
      <c r="L591" s="10"/>
      <c r="M591" s="10"/>
      <c r="N591" s="10"/>
      <c r="O591" s="10"/>
    </row>
    <row r="592" spans="5:15" x14ac:dyDescent="0.25">
      <c r="E592" s="10"/>
      <c r="F592" s="10"/>
      <c r="L592" s="10"/>
      <c r="M592" s="10"/>
      <c r="N592" s="10"/>
      <c r="O592" s="10"/>
    </row>
    <row r="593" spans="5:15" x14ac:dyDescent="0.25">
      <c r="E593" s="10"/>
      <c r="F593" s="10"/>
      <c r="L593" s="10"/>
      <c r="M593" s="10"/>
      <c r="N593" s="10"/>
      <c r="O593" s="10"/>
    </row>
    <row r="594" spans="5:15" x14ac:dyDescent="0.25">
      <c r="E594" s="10"/>
      <c r="F594" s="10"/>
      <c r="L594" s="10"/>
      <c r="M594" s="10"/>
      <c r="N594" s="10"/>
      <c r="O594" s="10"/>
    </row>
    <row r="595" spans="5:15" x14ac:dyDescent="0.25">
      <c r="E595" s="10"/>
      <c r="F595" s="10"/>
      <c r="L595" s="10"/>
      <c r="M595" s="10"/>
      <c r="N595" s="10"/>
      <c r="O595" s="10"/>
    </row>
    <row r="596" spans="5:15" x14ac:dyDescent="0.25">
      <c r="E596" s="10"/>
      <c r="F596" s="10"/>
      <c r="L596" s="10"/>
      <c r="M596" s="10"/>
      <c r="N596" s="10"/>
      <c r="O596" s="10"/>
    </row>
    <row r="597" spans="5:15" x14ac:dyDescent="0.25">
      <c r="E597" s="10"/>
      <c r="F597" s="10"/>
      <c r="L597" s="10"/>
      <c r="M597" s="10"/>
      <c r="N597" s="10"/>
      <c r="O597" s="10"/>
    </row>
    <row r="598" spans="5:15" x14ac:dyDescent="0.25">
      <c r="E598" s="10"/>
      <c r="F598" s="10"/>
      <c r="L598" s="10"/>
      <c r="M598" s="10"/>
      <c r="N598" s="10"/>
      <c r="O598" s="10"/>
    </row>
    <row r="599" spans="5:15" x14ac:dyDescent="0.25">
      <c r="E599" s="10"/>
      <c r="F599" s="10"/>
      <c r="L599" s="10"/>
      <c r="M599" s="10"/>
      <c r="N599" s="10"/>
      <c r="O599" s="10"/>
    </row>
    <row r="600" spans="5:15" x14ac:dyDescent="0.25">
      <c r="E600" s="10"/>
      <c r="F600" s="10"/>
      <c r="L600" s="10"/>
      <c r="M600" s="10"/>
      <c r="N600" s="10"/>
      <c r="O600" s="10"/>
    </row>
    <row r="601" spans="5:15" x14ac:dyDescent="0.25">
      <c r="E601" s="10"/>
      <c r="F601" s="10"/>
      <c r="L601" s="10"/>
      <c r="M601" s="10"/>
      <c r="N601" s="10"/>
      <c r="O601" s="10"/>
    </row>
    <row r="602" spans="5:15" x14ac:dyDescent="0.25">
      <c r="E602" s="10"/>
      <c r="F602" s="10"/>
      <c r="L602" s="10"/>
      <c r="M602" s="10"/>
      <c r="N602" s="10"/>
      <c r="O602" s="10"/>
    </row>
    <row r="603" spans="5:15" x14ac:dyDescent="0.25">
      <c r="E603" s="10"/>
      <c r="F603" s="10"/>
      <c r="L603" s="10"/>
      <c r="M603" s="10"/>
      <c r="N603" s="10"/>
      <c r="O603" s="10"/>
    </row>
    <row r="604" spans="5:15" x14ac:dyDescent="0.25">
      <c r="E604" s="10"/>
      <c r="F604" s="10"/>
      <c r="L604" s="10"/>
      <c r="M604" s="10"/>
      <c r="N604" s="10"/>
      <c r="O604" s="10"/>
    </row>
    <row r="605" spans="5:15" x14ac:dyDescent="0.25">
      <c r="E605" s="10"/>
      <c r="F605" s="10"/>
      <c r="L605" s="10"/>
      <c r="M605" s="10"/>
      <c r="N605" s="10"/>
      <c r="O605" s="10"/>
    </row>
    <row r="606" spans="5:15" x14ac:dyDescent="0.25">
      <c r="E606" s="10"/>
      <c r="F606" s="10"/>
      <c r="L606" s="10"/>
      <c r="M606" s="10"/>
      <c r="N606" s="10"/>
      <c r="O606" s="10"/>
    </row>
    <row r="607" spans="5:15" x14ac:dyDescent="0.25">
      <c r="E607" s="10"/>
      <c r="F607" s="10"/>
      <c r="L607" s="10"/>
      <c r="M607" s="10"/>
      <c r="N607" s="10"/>
      <c r="O607" s="10"/>
    </row>
    <row r="608" spans="5:15" x14ac:dyDescent="0.25">
      <c r="E608" s="10"/>
      <c r="F608" s="10"/>
      <c r="L608" s="10"/>
      <c r="M608" s="10"/>
      <c r="N608" s="10"/>
      <c r="O608" s="10"/>
    </row>
    <row r="609" spans="5:15" x14ac:dyDescent="0.25">
      <c r="E609" s="10"/>
      <c r="F609" s="10"/>
      <c r="L609" s="10"/>
      <c r="M609" s="10"/>
      <c r="N609" s="10"/>
      <c r="O609" s="10"/>
    </row>
    <row r="610" spans="5:15" x14ac:dyDescent="0.25">
      <c r="E610" s="10"/>
      <c r="F610" s="10"/>
      <c r="L610" s="10"/>
      <c r="M610" s="10"/>
      <c r="N610" s="10"/>
      <c r="O610" s="10"/>
    </row>
    <row r="611" spans="5:15" x14ac:dyDescent="0.25">
      <c r="E611" s="10"/>
      <c r="F611" s="10"/>
      <c r="L611" s="10"/>
      <c r="M611" s="10"/>
      <c r="N611" s="10"/>
      <c r="O611" s="10"/>
    </row>
    <row r="612" spans="5:15" x14ac:dyDescent="0.25">
      <c r="E612" s="10"/>
      <c r="F612" s="10"/>
      <c r="L612" s="10"/>
      <c r="M612" s="10"/>
      <c r="N612" s="10"/>
      <c r="O612" s="10"/>
    </row>
    <row r="613" spans="5:15" x14ac:dyDescent="0.25">
      <c r="E613" s="10"/>
      <c r="F613" s="10"/>
      <c r="L613" s="10"/>
      <c r="M613" s="10"/>
      <c r="N613" s="10"/>
      <c r="O613" s="10"/>
    </row>
    <row r="614" spans="5:15" x14ac:dyDescent="0.25">
      <c r="E614" s="10"/>
      <c r="F614" s="10"/>
      <c r="L614" s="10"/>
      <c r="M614" s="10"/>
      <c r="N614" s="10"/>
      <c r="O614" s="10"/>
    </row>
    <row r="615" spans="5:15" x14ac:dyDescent="0.25">
      <c r="E615" s="10"/>
      <c r="F615" s="10"/>
      <c r="L615" s="10"/>
      <c r="M615" s="10"/>
      <c r="N615" s="10"/>
      <c r="O615" s="10"/>
    </row>
    <row r="616" spans="5:15" x14ac:dyDescent="0.25">
      <c r="E616" s="10"/>
      <c r="F616" s="10"/>
      <c r="L616" s="10"/>
      <c r="M616" s="10"/>
      <c r="N616" s="10"/>
      <c r="O616" s="10"/>
    </row>
    <row r="617" spans="5:15" x14ac:dyDescent="0.25">
      <c r="E617" s="10"/>
      <c r="F617" s="10"/>
      <c r="L617" s="10"/>
      <c r="M617" s="10"/>
      <c r="N617" s="10"/>
      <c r="O617" s="10"/>
    </row>
    <row r="618" spans="5:15" x14ac:dyDescent="0.25">
      <c r="E618" s="10"/>
      <c r="F618" s="10"/>
      <c r="L618" s="10"/>
      <c r="M618" s="10"/>
      <c r="N618" s="10"/>
      <c r="O618" s="10"/>
    </row>
    <row r="619" spans="5:15" x14ac:dyDescent="0.25">
      <c r="E619" s="10"/>
      <c r="F619" s="10"/>
      <c r="L619" s="10"/>
      <c r="M619" s="10"/>
      <c r="N619" s="10"/>
      <c r="O619" s="10"/>
    </row>
    <row r="620" spans="5:15" x14ac:dyDescent="0.25">
      <c r="E620" s="10"/>
      <c r="F620" s="10"/>
      <c r="L620" s="10"/>
      <c r="M620" s="10"/>
      <c r="N620" s="10"/>
      <c r="O620" s="10"/>
    </row>
    <row r="621" spans="5:15" x14ac:dyDescent="0.25">
      <c r="E621" s="10"/>
      <c r="F621" s="10"/>
      <c r="L621" s="10"/>
      <c r="M621" s="10"/>
      <c r="N621" s="10"/>
      <c r="O621" s="10"/>
    </row>
    <row r="622" spans="5:15" x14ac:dyDescent="0.25">
      <c r="E622" s="10"/>
      <c r="F622" s="10"/>
      <c r="L622" s="10"/>
      <c r="M622" s="10"/>
      <c r="N622" s="10"/>
      <c r="O622" s="10"/>
    </row>
    <row r="623" spans="5:15" x14ac:dyDescent="0.25">
      <c r="E623" s="10"/>
      <c r="F623" s="10"/>
      <c r="L623" s="10"/>
      <c r="M623" s="10"/>
      <c r="N623" s="10"/>
      <c r="O623" s="10"/>
    </row>
    <row r="624" spans="5:15" x14ac:dyDescent="0.25">
      <c r="E624" s="10"/>
      <c r="F624" s="10"/>
      <c r="L624" s="10"/>
      <c r="M624" s="10"/>
      <c r="N624" s="10"/>
      <c r="O624" s="10"/>
    </row>
    <row r="625" spans="5:15" x14ac:dyDescent="0.25">
      <c r="E625" s="10"/>
      <c r="F625" s="10"/>
      <c r="L625" s="10"/>
      <c r="M625" s="10"/>
      <c r="N625" s="10"/>
      <c r="O625" s="10"/>
    </row>
    <row r="626" spans="5:15" x14ac:dyDescent="0.25">
      <c r="E626" s="10"/>
      <c r="F626" s="10"/>
      <c r="L626" s="10"/>
      <c r="M626" s="10"/>
      <c r="N626" s="10"/>
      <c r="O626" s="10"/>
    </row>
    <row r="627" spans="5:15" x14ac:dyDescent="0.25">
      <c r="E627" s="10"/>
      <c r="F627" s="10"/>
      <c r="L627" s="10"/>
      <c r="M627" s="10"/>
      <c r="N627" s="10"/>
      <c r="O627" s="10"/>
    </row>
    <row r="628" spans="5:15" x14ac:dyDescent="0.25">
      <c r="E628" s="10"/>
      <c r="F628" s="10"/>
      <c r="L628" s="10"/>
      <c r="M628" s="10"/>
      <c r="N628" s="10"/>
      <c r="O628" s="10"/>
    </row>
    <row r="629" spans="5:15" x14ac:dyDescent="0.25">
      <c r="E629" s="10"/>
      <c r="F629" s="10"/>
      <c r="L629" s="10"/>
      <c r="M629" s="10"/>
      <c r="N629" s="10"/>
      <c r="O629" s="10"/>
    </row>
    <row r="630" spans="5:15" x14ac:dyDescent="0.25">
      <c r="E630" s="10"/>
      <c r="F630" s="10"/>
      <c r="L630" s="10"/>
      <c r="M630" s="10"/>
      <c r="N630" s="10"/>
      <c r="O630" s="10"/>
    </row>
    <row r="631" spans="5:15" x14ac:dyDescent="0.25">
      <c r="E631" s="10"/>
      <c r="F631" s="10"/>
      <c r="L631" s="10"/>
      <c r="M631" s="10"/>
      <c r="N631" s="10"/>
      <c r="O631" s="10"/>
    </row>
    <row r="632" spans="5:15" x14ac:dyDescent="0.25">
      <c r="E632" s="10"/>
      <c r="F632" s="10"/>
      <c r="L632" s="10"/>
      <c r="M632" s="10"/>
      <c r="N632" s="10"/>
      <c r="O632" s="10"/>
    </row>
    <row r="633" spans="5:15" x14ac:dyDescent="0.25">
      <c r="E633" s="10"/>
      <c r="F633" s="10"/>
      <c r="L633" s="10"/>
      <c r="M633" s="10"/>
      <c r="N633" s="10"/>
      <c r="O633" s="10"/>
    </row>
    <row r="634" spans="5:15" x14ac:dyDescent="0.25">
      <c r="E634" s="10"/>
      <c r="F634" s="10"/>
      <c r="L634" s="10"/>
      <c r="M634" s="10"/>
      <c r="N634" s="10"/>
      <c r="O634" s="10"/>
    </row>
    <row r="635" spans="5:15" x14ac:dyDescent="0.25">
      <c r="E635" s="10"/>
      <c r="F635" s="10"/>
      <c r="L635" s="10"/>
      <c r="M635" s="10"/>
      <c r="N635" s="10"/>
      <c r="O635" s="10"/>
    </row>
    <row r="636" spans="5:15" x14ac:dyDescent="0.25">
      <c r="E636" s="10"/>
      <c r="F636" s="10"/>
      <c r="L636" s="10"/>
      <c r="M636" s="10"/>
      <c r="N636" s="10"/>
      <c r="O636" s="10"/>
    </row>
    <row r="637" spans="5:15" x14ac:dyDescent="0.25">
      <c r="E637" s="10"/>
      <c r="F637" s="10"/>
      <c r="L637" s="10"/>
      <c r="M637" s="10"/>
      <c r="N637" s="10"/>
      <c r="O637" s="10"/>
    </row>
    <row r="638" spans="5:15" x14ac:dyDescent="0.25">
      <c r="E638" s="10"/>
      <c r="F638" s="10"/>
      <c r="L638" s="10"/>
      <c r="M638" s="10"/>
      <c r="N638" s="10"/>
      <c r="O638" s="10"/>
    </row>
    <row r="639" spans="5:15" x14ac:dyDescent="0.25">
      <c r="E639" s="10"/>
      <c r="F639" s="10"/>
      <c r="L639" s="10"/>
      <c r="M639" s="10"/>
      <c r="N639" s="10"/>
      <c r="O639" s="10"/>
    </row>
    <row r="640" spans="5:15" x14ac:dyDescent="0.25">
      <c r="E640" s="10"/>
      <c r="F640" s="10"/>
      <c r="L640" s="10"/>
      <c r="M640" s="10"/>
      <c r="N640" s="10"/>
      <c r="O640" s="10"/>
    </row>
    <row r="641" spans="5:15" x14ac:dyDescent="0.25">
      <c r="E641" s="10"/>
      <c r="F641" s="10"/>
      <c r="L641" s="10"/>
      <c r="M641" s="10"/>
      <c r="N641" s="10"/>
      <c r="O641" s="10"/>
    </row>
    <row r="642" spans="5:15" x14ac:dyDescent="0.25">
      <c r="E642" s="10"/>
      <c r="F642" s="10"/>
      <c r="L642" s="10"/>
      <c r="M642" s="10"/>
      <c r="N642" s="10"/>
      <c r="O642" s="10"/>
    </row>
    <row r="643" spans="5:15" x14ac:dyDescent="0.25">
      <c r="E643" s="10"/>
      <c r="F643" s="10"/>
      <c r="L643" s="10"/>
      <c r="M643" s="10"/>
      <c r="N643" s="10"/>
      <c r="O643" s="10"/>
    </row>
    <row r="644" spans="5:15" x14ac:dyDescent="0.25">
      <c r="E644" s="10"/>
      <c r="F644" s="10"/>
      <c r="L644" s="10"/>
      <c r="M644" s="10"/>
      <c r="N644" s="10"/>
      <c r="O644" s="10"/>
    </row>
    <row r="645" spans="5:15" x14ac:dyDescent="0.25">
      <c r="E645" s="10"/>
      <c r="F645" s="10"/>
      <c r="L645" s="10"/>
      <c r="M645" s="10"/>
      <c r="N645" s="10"/>
      <c r="O645" s="10"/>
    </row>
    <row r="646" spans="5:15" x14ac:dyDescent="0.25">
      <c r="E646" s="10"/>
      <c r="F646" s="10"/>
      <c r="L646" s="10"/>
      <c r="M646" s="10"/>
      <c r="N646" s="10"/>
      <c r="O646" s="10"/>
    </row>
    <row r="647" spans="5:15" x14ac:dyDescent="0.25">
      <c r="E647" s="10"/>
      <c r="F647" s="10"/>
      <c r="L647" s="10"/>
      <c r="M647" s="10"/>
      <c r="N647" s="10"/>
      <c r="O647" s="10"/>
    </row>
    <row r="648" spans="5:15" x14ac:dyDescent="0.25">
      <c r="E648" s="10"/>
      <c r="F648" s="10"/>
      <c r="L648" s="10"/>
      <c r="M648" s="10"/>
      <c r="N648" s="10"/>
      <c r="O648" s="10"/>
    </row>
    <row r="649" spans="5:15" x14ac:dyDescent="0.25">
      <c r="E649" s="10"/>
      <c r="F649" s="10"/>
      <c r="L649" s="10"/>
      <c r="M649" s="10"/>
      <c r="N649" s="10"/>
      <c r="O649" s="10"/>
    </row>
    <row r="650" spans="5:15" x14ac:dyDescent="0.25">
      <c r="E650" s="10"/>
      <c r="F650" s="10"/>
      <c r="L650" s="10"/>
      <c r="M650" s="10"/>
      <c r="N650" s="10"/>
      <c r="O650" s="10"/>
    </row>
    <row r="651" spans="5:15" x14ac:dyDescent="0.25">
      <c r="E651" s="10"/>
      <c r="F651" s="10"/>
      <c r="L651" s="10"/>
      <c r="M651" s="10"/>
      <c r="N651" s="10"/>
      <c r="O651" s="10"/>
    </row>
    <row r="652" spans="5:15" x14ac:dyDescent="0.25">
      <c r="E652" s="10"/>
      <c r="F652" s="10"/>
      <c r="L652" s="10"/>
      <c r="M652" s="10"/>
      <c r="N652" s="10"/>
      <c r="O652" s="10"/>
    </row>
    <row r="653" spans="5:15" x14ac:dyDescent="0.25">
      <c r="E653" s="10"/>
      <c r="F653" s="10"/>
      <c r="L653" s="10"/>
      <c r="M653" s="10"/>
      <c r="N653" s="10"/>
      <c r="O653" s="10"/>
    </row>
    <row r="654" spans="5:15" x14ac:dyDescent="0.25">
      <c r="E654" s="10"/>
      <c r="F654" s="10"/>
      <c r="L654" s="10"/>
      <c r="M654" s="10"/>
      <c r="N654" s="10"/>
      <c r="O654" s="10"/>
    </row>
    <row r="655" spans="5:15" x14ac:dyDescent="0.25">
      <c r="E655" s="10"/>
      <c r="F655" s="10"/>
      <c r="L655" s="10"/>
      <c r="M655" s="10"/>
      <c r="N655" s="10"/>
      <c r="O655" s="10"/>
    </row>
    <row r="656" spans="5:15" x14ac:dyDescent="0.25">
      <c r="E656" s="10"/>
      <c r="F656" s="10"/>
      <c r="L656" s="10"/>
      <c r="M656" s="10"/>
      <c r="N656" s="10"/>
      <c r="O656" s="10"/>
    </row>
    <row r="657" spans="5:15" x14ac:dyDescent="0.25">
      <c r="E657" s="10"/>
      <c r="F657" s="10"/>
      <c r="L657" s="10"/>
      <c r="M657" s="10"/>
      <c r="N657" s="10"/>
      <c r="O657" s="10"/>
    </row>
    <row r="658" spans="5:15" x14ac:dyDescent="0.25">
      <c r="E658" s="10"/>
      <c r="F658" s="10"/>
      <c r="L658" s="10"/>
      <c r="M658" s="10"/>
      <c r="N658" s="10"/>
      <c r="O658" s="10"/>
    </row>
    <row r="659" spans="5:15" x14ac:dyDescent="0.25">
      <c r="E659" s="10"/>
      <c r="F659" s="10"/>
      <c r="L659" s="10"/>
      <c r="M659" s="10"/>
      <c r="N659" s="10"/>
      <c r="O659" s="10"/>
    </row>
    <row r="660" spans="5:15" x14ac:dyDescent="0.25">
      <c r="E660" s="10"/>
      <c r="F660" s="10"/>
      <c r="L660" s="10"/>
      <c r="M660" s="10"/>
      <c r="N660" s="10"/>
      <c r="O660" s="10"/>
    </row>
    <row r="661" spans="5:15" x14ac:dyDescent="0.25">
      <c r="E661" s="10"/>
      <c r="F661" s="10"/>
      <c r="L661" s="10"/>
      <c r="M661" s="10"/>
      <c r="N661" s="10"/>
      <c r="O661" s="10"/>
    </row>
    <row r="662" spans="5:15" x14ac:dyDescent="0.25">
      <c r="E662" s="10"/>
      <c r="F662" s="10"/>
      <c r="L662" s="10"/>
      <c r="M662" s="10"/>
      <c r="N662" s="10"/>
      <c r="O662" s="10"/>
    </row>
    <row r="663" spans="5:15" x14ac:dyDescent="0.25">
      <c r="E663" s="10"/>
      <c r="F663" s="10"/>
      <c r="L663" s="10"/>
      <c r="M663" s="10"/>
      <c r="N663" s="10"/>
      <c r="O663" s="10"/>
    </row>
    <row r="664" spans="5:15" x14ac:dyDescent="0.25">
      <c r="E664" s="10"/>
      <c r="F664" s="10"/>
      <c r="L664" s="10"/>
      <c r="M664" s="10"/>
      <c r="N664" s="10"/>
      <c r="O664" s="10"/>
    </row>
    <row r="665" spans="5:15" x14ac:dyDescent="0.25">
      <c r="E665" s="10"/>
      <c r="F665" s="10"/>
      <c r="L665" s="10"/>
      <c r="M665" s="10"/>
      <c r="N665" s="10"/>
      <c r="O665" s="10"/>
    </row>
    <row r="666" spans="5:15" x14ac:dyDescent="0.25">
      <c r="E666" s="10"/>
      <c r="F666" s="10"/>
      <c r="L666" s="10"/>
      <c r="M666" s="10"/>
      <c r="N666" s="10"/>
      <c r="O666" s="10"/>
    </row>
    <row r="667" spans="5:15" x14ac:dyDescent="0.25">
      <c r="E667" s="10"/>
      <c r="F667" s="10"/>
      <c r="L667" s="10"/>
      <c r="M667" s="10"/>
      <c r="N667" s="10"/>
      <c r="O667" s="10"/>
    </row>
    <row r="668" spans="5:15" x14ac:dyDescent="0.25">
      <c r="E668" s="10"/>
      <c r="F668" s="10"/>
      <c r="L668" s="10"/>
      <c r="M668" s="10"/>
      <c r="N668" s="10"/>
      <c r="O668" s="10"/>
    </row>
    <row r="669" spans="5:15" x14ac:dyDescent="0.25">
      <c r="E669" s="10"/>
      <c r="F669" s="10"/>
      <c r="L669" s="10"/>
      <c r="M669" s="10"/>
      <c r="N669" s="10"/>
      <c r="O669" s="10"/>
    </row>
    <row r="670" spans="5:15" x14ac:dyDescent="0.25">
      <c r="E670" s="10"/>
      <c r="F670" s="10"/>
      <c r="L670" s="10"/>
      <c r="M670" s="10"/>
      <c r="N670" s="10"/>
      <c r="O670" s="10"/>
    </row>
    <row r="671" spans="5:15" x14ac:dyDescent="0.25">
      <c r="E671" s="10"/>
      <c r="F671" s="10"/>
      <c r="L671" s="10"/>
      <c r="M671" s="10"/>
      <c r="N671" s="10"/>
      <c r="O671" s="10"/>
    </row>
    <row r="672" spans="5:15" x14ac:dyDescent="0.25">
      <c r="E672" s="10"/>
      <c r="F672" s="10"/>
      <c r="L672" s="10"/>
      <c r="M672" s="10"/>
      <c r="N672" s="10"/>
      <c r="O672" s="10"/>
    </row>
    <row r="673" spans="5:15" x14ac:dyDescent="0.25">
      <c r="E673" s="10"/>
      <c r="F673" s="10"/>
      <c r="L673" s="10"/>
      <c r="M673" s="10"/>
      <c r="N673" s="10"/>
      <c r="O673" s="10"/>
    </row>
    <row r="674" spans="5:15" x14ac:dyDescent="0.25">
      <c r="E674" s="10"/>
      <c r="F674" s="10"/>
      <c r="L674" s="10"/>
      <c r="M674" s="10"/>
      <c r="N674" s="10"/>
      <c r="O674" s="10"/>
    </row>
    <row r="675" spans="5:15" x14ac:dyDescent="0.25">
      <c r="E675" s="10"/>
      <c r="F675" s="10"/>
      <c r="L675" s="10"/>
      <c r="M675" s="10"/>
      <c r="N675" s="10"/>
      <c r="O675" s="10"/>
    </row>
    <row r="676" spans="5:15" x14ac:dyDescent="0.25">
      <c r="E676" s="10"/>
      <c r="F676" s="10"/>
      <c r="L676" s="10"/>
      <c r="M676" s="10"/>
      <c r="N676" s="10"/>
      <c r="O676" s="10"/>
    </row>
    <row r="677" spans="5:15" x14ac:dyDescent="0.25">
      <c r="E677" s="10"/>
      <c r="F677" s="10"/>
      <c r="L677" s="10"/>
      <c r="M677" s="10"/>
      <c r="N677" s="10"/>
      <c r="O677" s="10"/>
    </row>
    <row r="678" spans="5:15" x14ac:dyDescent="0.25">
      <c r="E678" s="10"/>
      <c r="F678" s="10"/>
      <c r="L678" s="10"/>
      <c r="M678" s="10"/>
      <c r="N678" s="10"/>
      <c r="O678" s="10"/>
    </row>
    <row r="679" spans="5:15" x14ac:dyDescent="0.25">
      <c r="E679" s="10"/>
      <c r="F679" s="10"/>
      <c r="L679" s="10"/>
      <c r="M679" s="10"/>
      <c r="N679" s="10"/>
      <c r="O679" s="10"/>
    </row>
    <row r="680" spans="5:15" x14ac:dyDescent="0.25">
      <c r="E680" s="10"/>
      <c r="F680" s="10"/>
      <c r="L680" s="10"/>
      <c r="M680" s="10"/>
      <c r="N680" s="10"/>
      <c r="O680" s="10"/>
    </row>
    <row r="681" spans="5:15" x14ac:dyDescent="0.25">
      <c r="E681" s="10"/>
      <c r="F681" s="10"/>
      <c r="L681" s="10"/>
      <c r="M681" s="10"/>
      <c r="N681" s="10"/>
      <c r="O681" s="10"/>
    </row>
    <row r="682" spans="5:15" x14ac:dyDescent="0.25">
      <c r="E682" s="10"/>
      <c r="F682" s="10"/>
      <c r="L682" s="10"/>
      <c r="M682" s="10"/>
      <c r="N682" s="10"/>
      <c r="O682" s="10"/>
    </row>
    <row r="683" spans="5:15" x14ac:dyDescent="0.25">
      <c r="E683" s="10"/>
      <c r="F683" s="10"/>
      <c r="L683" s="10"/>
      <c r="M683" s="10"/>
      <c r="N683" s="10"/>
      <c r="O683" s="10"/>
    </row>
    <row r="684" spans="5:15" x14ac:dyDescent="0.25">
      <c r="E684" s="10"/>
      <c r="F684" s="10"/>
      <c r="L684" s="10"/>
      <c r="M684" s="10"/>
      <c r="N684" s="10"/>
      <c r="O684" s="10"/>
    </row>
    <row r="685" spans="5:15" x14ac:dyDescent="0.25">
      <c r="E685" s="10"/>
      <c r="F685" s="10"/>
      <c r="L685" s="10"/>
      <c r="M685" s="10"/>
      <c r="N685" s="10"/>
      <c r="O685" s="10"/>
    </row>
    <row r="686" spans="5:15" x14ac:dyDescent="0.25">
      <c r="E686" s="10"/>
      <c r="F686" s="10"/>
      <c r="L686" s="10"/>
      <c r="M686" s="10"/>
      <c r="N686" s="10"/>
      <c r="O686" s="10"/>
    </row>
    <row r="687" spans="5:15" x14ac:dyDescent="0.25">
      <c r="E687" s="10"/>
      <c r="F687" s="10"/>
      <c r="L687" s="10"/>
      <c r="M687" s="10"/>
      <c r="N687" s="10"/>
      <c r="O687" s="10"/>
    </row>
    <row r="688" spans="5:15" x14ac:dyDescent="0.25">
      <c r="E688" s="10"/>
      <c r="F688" s="10"/>
      <c r="L688" s="10"/>
      <c r="M688" s="10"/>
      <c r="N688" s="10"/>
      <c r="O688" s="10"/>
    </row>
    <row r="689" spans="5:15" x14ac:dyDescent="0.25">
      <c r="E689" s="10"/>
      <c r="F689" s="10"/>
      <c r="L689" s="10"/>
      <c r="M689" s="10"/>
      <c r="N689" s="10"/>
      <c r="O689" s="10"/>
    </row>
    <row r="690" spans="5:15" x14ac:dyDescent="0.25">
      <c r="E690" s="10"/>
      <c r="F690" s="10"/>
      <c r="L690" s="10"/>
      <c r="M690" s="10"/>
      <c r="N690" s="10"/>
      <c r="O690" s="10"/>
    </row>
    <row r="691" spans="5:15" x14ac:dyDescent="0.25">
      <c r="E691" s="10"/>
      <c r="F691" s="10"/>
      <c r="L691" s="10"/>
      <c r="M691" s="10"/>
      <c r="N691" s="10"/>
      <c r="O691" s="10"/>
    </row>
    <row r="692" spans="5:15" x14ac:dyDescent="0.25">
      <c r="E692" s="10"/>
      <c r="F692" s="10"/>
      <c r="L692" s="10"/>
      <c r="M692" s="10"/>
      <c r="N692" s="10"/>
      <c r="O692" s="10"/>
    </row>
    <row r="693" spans="5:15" x14ac:dyDescent="0.25">
      <c r="E693" s="10"/>
      <c r="F693" s="10"/>
      <c r="L693" s="10"/>
      <c r="M693" s="10"/>
      <c r="N693" s="10"/>
      <c r="O693" s="10"/>
    </row>
    <row r="694" spans="5:15" x14ac:dyDescent="0.25">
      <c r="E694" s="10"/>
      <c r="F694" s="10"/>
      <c r="L694" s="10"/>
      <c r="M694" s="10"/>
      <c r="N694" s="10"/>
      <c r="O694" s="10"/>
    </row>
    <row r="695" spans="5:15" x14ac:dyDescent="0.25">
      <c r="E695" s="10"/>
      <c r="F695" s="10"/>
      <c r="L695" s="10"/>
      <c r="M695" s="10"/>
      <c r="N695" s="10"/>
      <c r="O695" s="10"/>
    </row>
    <row r="696" spans="5:15" x14ac:dyDescent="0.25">
      <c r="E696" s="10"/>
      <c r="F696" s="10"/>
      <c r="L696" s="10"/>
      <c r="M696" s="10"/>
      <c r="N696" s="10"/>
      <c r="O696" s="10"/>
    </row>
    <row r="697" spans="5:15" x14ac:dyDescent="0.25">
      <c r="E697" s="10"/>
      <c r="F697" s="10"/>
      <c r="L697" s="10"/>
      <c r="M697" s="10"/>
      <c r="N697" s="10"/>
      <c r="O697" s="10"/>
    </row>
    <row r="698" spans="5:15" x14ac:dyDescent="0.25">
      <c r="E698" s="10"/>
      <c r="F698" s="10"/>
      <c r="L698" s="10"/>
      <c r="M698" s="10"/>
      <c r="N698" s="10"/>
      <c r="O698" s="10"/>
    </row>
    <row r="699" spans="5:15" x14ac:dyDescent="0.25">
      <c r="E699" s="10"/>
      <c r="F699" s="10"/>
      <c r="L699" s="10"/>
      <c r="M699" s="10"/>
      <c r="N699" s="10"/>
      <c r="O699" s="10"/>
    </row>
    <row r="700" spans="5:15" x14ac:dyDescent="0.25">
      <c r="E700" s="10"/>
      <c r="F700" s="10"/>
      <c r="L700" s="10"/>
      <c r="M700" s="10"/>
      <c r="N700" s="10"/>
      <c r="O700" s="10"/>
    </row>
    <row r="701" spans="5:15" x14ac:dyDescent="0.25">
      <c r="E701" s="10"/>
      <c r="F701" s="10"/>
      <c r="L701" s="10"/>
      <c r="M701" s="10"/>
      <c r="N701" s="10"/>
      <c r="O701" s="10"/>
    </row>
    <row r="702" spans="5:15" x14ac:dyDescent="0.25">
      <c r="E702" s="10"/>
      <c r="F702" s="10"/>
      <c r="L702" s="10"/>
      <c r="M702" s="10"/>
      <c r="N702" s="10"/>
      <c r="O702" s="10"/>
    </row>
    <row r="703" spans="5:15" x14ac:dyDescent="0.25">
      <c r="E703" s="10"/>
      <c r="F703" s="10"/>
      <c r="L703" s="10"/>
      <c r="M703" s="10"/>
      <c r="N703" s="10"/>
      <c r="O703" s="10"/>
    </row>
    <row r="704" spans="5:15" x14ac:dyDescent="0.25">
      <c r="E704" s="10"/>
      <c r="F704" s="10"/>
      <c r="L704" s="10"/>
      <c r="M704" s="10"/>
      <c r="N704" s="10"/>
      <c r="O704" s="10"/>
    </row>
    <row r="705" spans="5:15" x14ac:dyDescent="0.25">
      <c r="E705" s="10"/>
      <c r="F705" s="10"/>
      <c r="L705" s="10"/>
      <c r="M705" s="10"/>
      <c r="N705" s="10"/>
      <c r="O705" s="10"/>
    </row>
    <row r="706" spans="5:15" x14ac:dyDescent="0.25">
      <c r="E706" s="10"/>
      <c r="F706" s="10"/>
      <c r="L706" s="10"/>
      <c r="M706" s="10"/>
      <c r="N706" s="10"/>
      <c r="O706" s="10"/>
    </row>
    <row r="707" spans="5:15" x14ac:dyDescent="0.25">
      <c r="E707" s="10"/>
      <c r="F707" s="10"/>
      <c r="L707" s="10"/>
      <c r="M707" s="10"/>
      <c r="N707" s="10"/>
      <c r="O707" s="10"/>
    </row>
    <row r="708" spans="5:15" x14ac:dyDescent="0.25">
      <c r="E708" s="10"/>
      <c r="F708" s="10"/>
      <c r="L708" s="10"/>
      <c r="M708" s="10"/>
      <c r="N708" s="10"/>
      <c r="O708" s="10"/>
    </row>
    <row r="709" spans="5:15" x14ac:dyDescent="0.25">
      <c r="E709" s="10"/>
      <c r="F709" s="10"/>
      <c r="L709" s="10"/>
      <c r="M709" s="10"/>
      <c r="N709" s="10"/>
      <c r="O709" s="10"/>
    </row>
    <row r="710" spans="5:15" x14ac:dyDescent="0.25">
      <c r="E710" s="10"/>
      <c r="F710" s="10"/>
      <c r="L710" s="10"/>
      <c r="M710" s="10"/>
      <c r="N710" s="10"/>
      <c r="O710" s="10"/>
    </row>
    <row r="711" spans="5:15" x14ac:dyDescent="0.25">
      <c r="E711" s="10"/>
      <c r="F711" s="10"/>
      <c r="L711" s="10"/>
      <c r="M711" s="10"/>
      <c r="N711" s="10"/>
      <c r="O711" s="10"/>
    </row>
    <row r="712" spans="5:15" x14ac:dyDescent="0.25">
      <c r="E712" s="10"/>
      <c r="F712" s="10"/>
      <c r="L712" s="10"/>
      <c r="M712" s="10"/>
      <c r="N712" s="10"/>
      <c r="O712" s="10"/>
    </row>
    <row r="713" spans="5:15" x14ac:dyDescent="0.25">
      <c r="E713" s="10"/>
      <c r="F713" s="10"/>
      <c r="L713" s="10"/>
      <c r="M713" s="10"/>
      <c r="N713" s="10"/>
      <c r="O713" s="10"/>
    </row>
    <row r="714" spans="5:15" x14ac:dyDescent="0.25">
      <c r="E714" s="10"/>
      <c r="F714" s="10"/>
      <c r="L714" s="10"/>
      <c r="M714" s="10"/>
      <c r="N714" s="10"/>
      <c r="O714" s="10"/>
    </row>
    <row r="715" spans="5:15" x14ac:dyDescent="0.25">
      <c r="E715" s="10"/>
      <c r="F715" s="10"/>
      <c r="L715" s="10"/>
      <c r="M715" s="10"/>
      <c r="N715" s="10"/>
      <c r="O715" s="10"/>
    </row>
    <row r="716" spans="5:15" x14ac:dyDescent="0.25">
      <c r="E716" s="10"/>
      <c r="F716" s="10"/>
      <c r="L716" s="10"/>
      <c r="M716" s="10"/>
      <c r="N716" s="10"/>
      <c r="O716" s="10"/>
    </row>
    <row r="717" spans="5:15" x14ac:dyDescent="0.25">
      <c r="E717" s="10"/>
      <c r="F717" s="10"/>
      <c r="L717" s="10"/>
      <c r="M717" s="10"/>
      <c r="N717" s="10"/>
      <c r="O717" s="10"/>
    </row>
    <row r="718" spans="5:15" x14ac:dyDescent="0.25">
      <c r="E718" s="10"/>
      <c r="F718" s="10"/>
      <c r="L718" s="10"/>
      <c r="M718" s="10"/>
      <c r="N718" s="10"/>
      <c r="O718" s="10"/>
    </row>
    <row r="719" spans="5:15" x14ac:dyDescent="0.25">
      <c r="E719" s="10"/>
      <c r="F719" s="10"/>
      <c r="L719" s="10"/>
      <c r="M719" s="10"/>
      <c r="N719" s="10"/>
      <c r="O719" s="10"/>
    </row>
    <row r="720" spans="5:15" x14ac:dyDescent="0.25">
      <c r="E720" s="10"/>
      <c r="F720" s="10"/>
      <c r="L720" s="10"/>
      <c r="M720" s="10"/>
      <c r="N720" s="10"/>
      <c r="O720" s="10"/>
    </row>
    <row r="721" spans="5:15" x14ac:dyDescent="0.25">
      <c r="E721" s="10"/>
      <c r="F721" s="10"/>
      <c r="L721" s="10"/>
      <c r="M721" s="10"/>
      <c r="N721" s="10"/>
      <c r="O721" s="10"/>
    </row>
    <row r="722" spans="5:15" x14ac:dyDescent="0.25">
      <c r="E722" s="10"/>
      <c r="F722" s="10"/>
      <c r="L722" s="10"/>
      <c r="M722" s="10"/>
      <c r="N722" s="10"/>
      <c r="O722" s="10"/>
    </row>
    <row r="723" spans="5:15" x14ac:dyDescent="0.25">
      <c r="E723" s="10"/>
      <c r="F723" s="10"/>
      <c r="L723" s="10"/>
      <c r="M723" s="10"/>
      <c r="N723" s="10"/>
      <c r="O723" s="10"/>
    </row>
    <row r="724" spans="5:15" x14ac:dyDescent="0.25">
      <c r="E724" s="10"/>
      <c r="F724" s="10"/>
      <c r="L724" s="10"/>
      <c r="M724" s="10"/>
      <c r="N724" s="10"/>
      <c r="O724" s="10"/>
    </row>
    <row r="725" spans="5:15" x14ac:dyDescent="0.25">
      <c r="E725" s="10"/>
      <c r="F725" s="10"/>
      <c r="L725" s="10"/>
      <c r="M725" s="10"/>
      <c r="N725" s="10"/>
      <c r="O725" s="10"/>
    </row>
    <row r="726" spans="5:15" x14ac:dyDescent="0.25">
      <c r="E726" s="10"/>
      <c r="F726" s="10"/>
      <c r="L726" s="10"/>
      <c r="M726" s="10"/>
      <c r="N726" s="10"/>
      <c r="O726" s="10"/>
    </row>
    <row r="727" spans="5:15" x14ac:dyDescent="0.25">
      <c r="E727" s="10"/>
      <c r="F727" s="10"/>
      <c r="L727" s="10"/>
      <c r="M727" s="10"/>
      <c r="N727" s="10"/>
      <c r="O727" s="10"/>
    </row>
    <row r="728" spans="5:15" x14ac:dyDescent="0.25">
      <c r="E728" s="10"/>
      <c r="F728" s="10"/>
      <c r="L728" s="10"/>
      <c r="M728" s="10"/>
      <c r="N728" s="10"/>
      <c r="O728" s="10"/>
    </row>
    <row r="729" spans="5:15" x14ac:dyDescent="0.25">
      <c r="E729" s="10"/>
      <c r="F729" s="10"/>
      <c r="L729" s="10"/>
      <c r="M729" s="10"/>
      <c r="N729" s="10"/>
      <c r="O729" s="10"/>
    </row>
    <row r="730" spans="5:15" x14ac:dyDescent="0.25">
      <c r="E730" s="10"/>
      <c r="F730" s="10"/>
      <c r="L730" s="10"/>
      <c r="M730" s="10"/>
      <c r="N730" s="10"/>
      <c r="O730" s="10"/>
    </row>
    <row r="731" spans="5:15" x14ac:dyDescent="0.25">
      <c r="E731" s="10"/>
      <c r="F731" s="10"/>
      <c r="L731" s="10"/>
      <c r="M731" s="10"/>
      <c r="N731" s="10"/>
      <c r="O731" s="10"/>
    </row>
    <row r="732" spans="5:15" x14ac:dyDescent="0.25">
      <c r="E732" s="10"/>
      <c r="F732" s="10"/>
      <c r="L732" s="10"/>
      <c r="M732" s="10"/>
      <c r="N732" s="10"/>
      <c r="O732" s="10"/>
    </row>
    <row r="733" spans="5:15" x14ac:dyDescent="0.25">
      <c r="E733" s="10"/>
      <c r="F733" s="10"/>
      <c r="L733" s="10"/>
      <c r="M733" s="10"/>
      <c r="N733" s="10"/>
      <c r="O733" s="10"/>
    </row>
    <row r="734" spans="5:15" x14ac:dyDescent="0.25">
      <c r="E734" s="10"/>
      <c r="F734" s="10"/>
      <c r="L734" s="10"/>
      <c r="M734" s="10"/>
      <c r="N734" s="10"/>
      <c r="O734" s="10"/>
    </row>
    <row r="735" spans="5:15" x14ac:dyDescent="0.25">
      <c r="E735" s="10"/>
      <c r="F735" s="10"/>
      <c r="L735" s="10"/>
      <c r="M735" s="10"/>
      <c r="N735" s="10"/>
      <c r="O735" s="10"/>
    </row>
    <row r="736" spans="5:15" x14ac:dyDescent="0.25">
      <c r="E736" s="10"/>
      <c r="F736" s="10"/>
      <c r="L736" s="10"/>
      <c r="M736" s="10"/>
      <c r="N736" s="10"/>
      <c r="O736" s="10"/>
    </row>
    <row r="737" spans="5:15" x14ac:dyDescent="0.25">
      <c r="E737" s="10"/>
      <c r="F737" s="10"/>
      <c r="L737" s="10"/>
      <c r="M737" s="10"/>
      <c r="N737" s="10"/>
      <c r="O737" s="10"/>
    </row>
    <row r="738" spans="5:15" x14ac:dyDescent="0.25">
      <c r="E738" s="10"/>
      <c r="F738" s="10"/>
      <c r="L738" s="10"/>
      <c r="M738" s="10"/>
      <c r="N738" s="10"/>
      <c r="O738" s="10"/>
    </row>
    <row r="739" spans="5:15" x14ac:dyDescent="0.25">
      <c r="E739" s="10"/>
      <c r="F739" s="10"/>
      <c r="L739" s="10"/>
      <c r="M739" s="10"/>
      <c r="N739" s="10"/>
      <c r="O739" s="10"/>
    </row>
    <row r="740" spans="5:15" x14ac:dyDescent="0.25">
      <c r="E740" s="10"/>
      <c r="F740" s="10"/>
      <c r="L740" s="10"/>
      <c r="M740" s="10"/>
      <c r="N740" s="10"/>
      <c r="O740" s="10"/>
    </row>
    <row r="741" spans="5:15" x14ac:dyDescent="0.25">
      <c r="E741" s="10"/>
      <c r="F741" s="10"/>
      <c r="L741" s="10"/>
      <c r="M741" s="10"/>
      <c r="N741" s="10"/>
      <c r="O741" s="10"/>
    </row>
    <row r="742" spans="5:15" x14ac:dyDescent="0.25">
      <c r="E742" s="10"/>
      <c r="F742" s="10"/>
      <c r="L742" s="10"/>
      <c r="M742" s="10"/>
      <c r="N742" s="10"/>
      <c r="O742" s="10"/>
    </row>
    <row r="743" spans="5:15" x14ac:dyDescent="0.25">
      <c r="E743" s="10"/>
      <c r="F743" s="10"/>
      <c r="L743" s="10"/>
      <c r="M743" s="10"/>
      <c r="N743" s="10"/>
      <c r="O743" s="10"/>
    </row>
    <row r="744" spans="5:15" x14ac:dyDescent="0.25">
      <c r="E744" s="10"/>
      <c r="F744" s="10"/>
      <c r="L744" s="10"/>
      <c r="M744" s="10"/>
      <c r="N744" s="10"/>
      <c r="O744" s="10"/>
    </row>
    <row r="745" spans="5:15" x14ac:dyDescent="0.25">
      <c r="E745" s="10"/>
      <c r="F745" s="10"/>
      <c r="L745" s="10"/>
      <c r="M745" s="10"/>
      <c r="N745" s="10"/>
      <c r="O745" s="10"/>
    </row>
    <row r="746" spans="5:15" x14ac:dyDescent="0.25">
      <c r="E746" s="10"/>
      <c r="F746" s="10"/>
      <c r="L746" s="10"/>
      <c r="M746" s="10"/>
      <c r="N746" s="10"/>
      <c r="O746" s="10"/>
    </row>
    <row r="747" spans="5:15" x14ac:dyDescent="0.25">
      <c r="E747" s="10"/>
      <c r="F747" s="10"/>
      <c r="L747" s="10"/>
      <c r="M747" s="10"/>
      <c r="N747" s="10"/>
      <c r="O747" s="10"/>
    </row>
    <row r="748" spans="5:15" x14ac:dyDescent="0.25">
      <c r="E748" s="10"/>
      <c r="F748" s="10"/>
      <c r="L748" s="10"/>
      <c r="M748" s="10"/>
      <c r="N748" s="10"/>
      <c r="O748" s="10"/>
    </row>
    <row r="749" spans="5:15" x14ac:dyDescent="0.25">
      <c r="E749" s="10"/>
      <c r="F749" s="10"/>
      <c r="L749" s="10"/>
      <c r="M749" s="10"/>
      <c r="N749" s="10"/>
      <c r="O749" s="10"/>
    </row>
    <row r="750" spans="5:15" x14ac:dyDescent="0.25">
      <c r="E750" s="10"/>
      <c r="F750" s="10"/>
      <c r="L750" s="10"/>
      <c r="M750" s="10"/>
      <c r="N750" s="10"/>
      <c r="O750" s="10"/>
    </row>
    <row r="751" spans="5:15" x14ac:dyDescent="0.25">
      <c r="E751" s="10"/>
      <c r="F751" s="10"/>
      <c r="L751" s="10"/>
      <c r="M751" s="10"/>
      <c r="N751" s="10"/>
      <c r="O751" s="10"/>
    </row>
    <row r="752" spans="5:15" x14ac:dyDescent="0.25">
      <c r="E752" s="10"/>
      <c r="F752" s="10"/>
      <c r="L752" s="10"/>
      <c r="M752" s="10"/>
      <c r="N752" s="10"/>
      <c r="O752" s="10"/>
    </row>
    <row r="753" spans="5:15" x14ac:dyDescent="0.25">
      <c r="E753" s="10"/>
      <c r="F753" s="10"/>
      <c r="L753" s="10"/>
      <c r="M753" s="10"/>
      <c r="N753" s="10"/>
      <c r="O753" s="10"/>
    </row>
    <row r="754" spans="5:15" x14ac:dyDescent="0.25">
      <c r="E754" s="10"/>
      <c r="F754" s="10"/>
      <c r="L754" s="10"/>
      <c r="M754" s="10"/>
      <c r="N754" s="10"/>
      <c r="O754" s="10"/>
    </row>
    <row r="755" spans="5:15" x14ac:dyDescent="0.25">
      <c r="E755" s="10"/>
      <c r="F755" s="10"/>
      <c r="L755" s="10"/>
      <c r="M755" s="10"/>
      <c r="N755" s="10"/>
      <c r="O755" s="10"/>
    </row>
    <row r="756" spans="5:15" x14ac:dyDescent="0.25">
      <c r="E756" s="10"/>
      <c r="F756" s="10"/>
      <c r="L756" s="10"/>
      <c r="M756" s="10"/>
      <c r="N756" s="10"/>
      <c r="O756" s="10"/>
    </row>
    <row r="757" spans="5:15" x14ac:dyDescent="0.25">
      <c r="E757" s="10"/>
      <c r="F757" s="10"/>
      <c r="L757" s="10"/>
      <c r="M757" s="10"/>
      <c r="N757" s="10"/>
      <c r="O757" s="10"/>
    </row>
    <row r="758" spans="5:15" x14ac:dyDescent="0.25">
      <c r="E758" s="10"/>
      <c r="F758" s="10"/>
      <c r="L758" s="10"/>
      <c r="M758" s="10"/>
      <c r="N758" s="10"/>
      <c r="O758" s="10"/>
    </row>
    <row r="759" spans="5:15" x14ac:dyDescent="0.25">
      <c r="E759" s="10"/>
      <c r="F759" s="10"/>
      <c r="L759" s="10"/>
      <c r="M759" s="10"/>
      <c r="N759" s="10"/>
      <c r="O759" s="10"/>
    </row>
    <row r="760" spans="5:15" x14ac:dyDescent="0.25">
      <c r="E760" s="10"/>
      <c r="F760" s="10"/>
      <c r="L760" s="10"/>
      <c r="M760" s="10"/>
      <c r="N760" s="10"/>
      <c r="O760" s="10"/>
    </row>
    <row r="761" spans="5:15" x14ac:dyDescent="0.25">
      <c r="E761" s="10"/>
      <c r="F761" s="10"/>
      <c r="L761" s="10"/>
      <c r="M761" s="10"/>
      <c r="N761" s="10"/>
      <c r="O761" s="10"/>
    </row>
    <row r="762" spans="5:15" x14ac:dyDescent="0.25">
      <c r="E762" s="10"/>
      <c r="F762" s="10"/>
      <c r="L762" s="10"/>
      <c r="M762" s="10"/>
      <c r="N762" s="10"/>
      <c r="O762" s="10"/>
    </row>
    <row r="763" spans="5:15" x14ac:dyDescent="0.25">
      <c r="E763" s="10"/>
      <c r="F763" s="10"/>
      <c r="L763" s="10"/>
      <c r="M763" s="10"/>
      <c r="N763" s="10"/>
      <c r="O763" s="10"/>
    </row>
    <row r="764" spans="5:15" x14ac:dyDescent="0.25">
      <c r="E764" s="10"/>
      <c r="F764" s="10"/>
      <c r="L764" s="10"/>
      <c r="M764" s="10"/>
      <c r="N764" s="10"/>
      <c r="O764" s="10"/>
    </row>
    <row r="765" spans="5:15" x14ac:dyDescent="0.25">
      <c r="E765" s="10"/>
      <c r="F765" s="10"/>
      <c r="L765" s="10"/>
      <c r="M765" s="10"/>
      <c r="N765" s="10"/>
      <c r="O765" s="10"/>
    </row>
    <row r="766" spans="5:15" x14ac:dyDescent="0.25">
      <c r="E766" s="10"/>
      <c r="F766" s="10"/>
      <c r="L766" s="10"/>
      <c r="M766" s="10"/>
      <c r="N766" s="10"/>
      <c r="O766" s="10"/>
    </row>
    <row r="767" spans="5:15" x14ac:dyDescent="0.25">
      <c r="E767" s="10"/>
      <c r="F767" s="10"/>
      <c r="L767" s="10"/>
      <c r="M767" s="10"/>
      <c r="N767" s="10"/>
      <c r="O767" s="10"/>
    </row>
    <row r="768" spans="5:15" x14ac:dyDescent="0.25">
      <c r="E768" s="10"/>
      <c r="F768" s="10"/>
      <c r="L768" s="10"/>
      <c r="M768" s="10"/>
      <c r="N768" s="10"/>
      <c r="O768" s="10"/>
    </row>
    <row r="769" spans="5:15" x14ac:dyDescent="0.25">
      <c r="E769" s="10"/>
      <c r="F769" s="10"/>
      <c r="L769" s="10"/>
      <c r="M769" s="10"/>
      <c r="N769" s="10"/>
      <c r="O769" s="10"/>
    </row>
    <row r="770" spans="5:15" x14ac:dyDescent="0.25">
      <c r="E770" s="10"/>
      <c r="F770" s="10"/>
      <c r="L770" s="10"/>
      <c r="M770" s="10"/>
      <c r="N770" s="10"/>
      <c r="O770" s="10"/>
    </row>
    <row r="771" spans="5:15" x14ac:dyDescent="0.25">
      <c r="E771" s="10"/>
      <c r="F771" s="10"/>
      <c r="L771" s="10"/>
      <c r="M771" s="10"/>
      <c r="N771" s="10"/>
      <c r="O771" s="10"/>
    </row>
    <row r="772" spans="5:15" x14ac:dyDescent="0.25">
      <c r="E772" s="10"/>
      <c r="F772" s="10"/>
      <c r="L772" s="10"/>
      <c r="M772" s="10"/>
      <c r="N772" s="10"/>
      <c r="O772" s="10"/>
    </row>
    <row r="773" spans="5:15" x14ac:dyDescent="0.25">
      <c r="E773" s="10"/>
      <c r="F773" s="10"/>
      <c r="L773" s="10"/>
      <c r="M773" s="10"/>
      <c r="N773" s="10"/>
      <c r="O773" s="10"/>
    </row>
    <row r="774" spans="5:15" x14ac:dyDescent="0.25">
      <c r="E774" s="10"/>
      <c r="F774" s="10"/>
      <c r="L774" s="10"/>
      <c r="M774" s="10"/>
      <c r="N774" s="10"/>
      <c r="O774" s="10"/>
    </row>
    <row r="775" spans="5:15" x14ac:dyDescent="0.25">
      <c r="E775" s="10"/>
      <c r="F775" s="10"/>
      <c r="L775" s="10"/>
      <c r="M775" s="10"/>
      <c r="N775" s="10"/>
      <c r="O775" s="10"/>
    </row>
    <row r="776" spans="5:15" x14ac:dyDescent="0.25">
      <c r="E776" s="10"/>
      <c r="F776" s="10"/>
      <c r="L776" s="10"/>
      <c r="M776" s="10"/>
      <c r="N776" s="10"/>
      <c r="O776" s="10"/>
    </row>
    <row r="777" spans="5:15" x14ac:dyDescent="0.25">
      <c r="E777" s="10"/>
      <c r="F777" s="10"/>
      <c r="L777" s="10"/>
      <c r="M777" s="10"/>
      <c r="N777" s="10"/>
      <c r="O777" s="10"/>
    </row>
    <row r="778" spans="5:15" x14ac:dyDescent="0.25">
      <c r="E778" s="10"/>
      <c r="F778" s="10"/>
      <c r="L778" s="10"/>
      <c r="M778" s="10"/>
      <c r="N778" s="10"/>
      <c r="O778" s="10"/>
    </row>
    <row r="779" spans="5:15" x14ac:dyDescent="0.25">
      <c r="E779" s="10"/>
      <c r="F779" s="10"/>
      <c r="L779" s="10"/>
      <c r="M779" s="10"/>
      <c r="N779" s="10"/>
      <c r="O779" s="10"/>
    </row>
    <row r="780" spans="5:15" x14ac:dyDescent="0.25">
      <c r="E780" s="10"/>
      <c r="F780" s="10"/>
      <c r="L780" s="10"/>
      <c r="M780" s="10"/>
      <c r="N780" s="10"/>
      <c r="O780" s="10"/>
    </row>
    <row r="781" spans="5:15" x14ac:dyDescent="0.25">
      <c r="E781" s="10"/>
      <c r="F781" s="10"/>
      <c r="L781" s="10"/>
      <c r="M781" s="10"/>
      <c r="N781" s="10"/>
      <c r="O781" s="10"/>
    </row>
    <row r="782" spans="5:15" x14ac:dyDescent="0.25">
      <c r="E782" s="10"/>
      <c r="F782" s="10"/>
      <c r="L782" s="10"/>
      <c r="M782" s="10"/>
      <c r="N782" s="10"/>
      <c r="O782" s="10"/>
    </row>
    <row r="783" spans="5:15" x14ac:dyDescent="0.25">
      <c r="E783" s="10"/>
      <c r="F783" s="10"/>
      <c r="L783" s="10"/>
      <c r="M783" s="10"/>
      <c r="N783" s="10"/>
      <c r="O783" s="10"/>
    </row>
    <row r="784" spans="5:15" x14ac:dyDescent="0.25">
      <c r="E784" s="10"/>
      <c r="F784" s="10"/>
      <c r="L784" s="10"/>
      <c r="M784" s="10"/>
      <c r="N784" s="10"/>
      <c r="O784" s="10"/>
    </row>
    <row r="785" spans="5:15" x14ac:dyDescent="0.25">
      <c r="E785" s="10"/>
      <c r="F785" s="10"/>
      <c r="L785" s="10"/>
      <c r="M785" s="10"/>
      <c r="N785" s="10"/>
      <c r="O785" s="10"/>
    </row>
    <row r="786" spans="5:15" x14ac:dyDescent="0.25">
      <c r="E786" s="10"/>
      <c r="F786" s="10"/>
      <c r="L786" s="10"/>
      <c r="M786" s="10"/>
      <c r="N786" s="10"/>
      <c r="O786" s="10"/>
    </row>
    <row r="787" spans="5:15" x14ac:dyDescent="0.25">
      <c r="E787" s="10"/>
      <c r="F787" s="10"/>
      <c r="L787" s="10"/>
      <c r="M787" s="10"/>
      <c r="N787" s="10"/>
      <c r="O787" s="10"/>
    </row>
    <row r="788" spans="5:15" x14ac:dyDescent="0.25">
      <c r="E788" s="10"/>
      <c r="F788" s="10"/>
      <c r="L788" s="10"/>
      <c r="M788" s="10"/>
      <c r="N788" s="10"/>
      <c r="O788" s="10"/>
    </row>
    <row r="789" spans="5:15" x14ac:dyDescent="0.25">
      <c r="E789" s="10"/>
      <c r="F789" s="10"/>
      <c r="L789" s="10"/>
      <c r="M789" s="10"/>
      <c r="N789" s="10"/>
      <c r="O789" s="10"/>
    </row>
    <row r="790" spans="5:15" x14ac:dyDescent="0.25">
      <c r="E790" s="10"/>
      <c r="F790" s="10"/>
      <c r="L790" s="10"/>
      <c r="M790" s="10"/>
      <c r="N790" s="10"/>
      <c r="O790" s="10"/>
    </row>
    <row r="791" spans="5:15" x14ac:dyDescent="0.25">
      <c r="E791" s="10"/>
      <c r="F791" s="10"/>
      <c r="L791" s="10"/>
      <c r="M791" s="10"/>
      <c r="N791" s="10"/>
      <c r="O791" s="10"/>
    </row>
    <row r="792" spans="5:15" x14ac:dyDescent="0.25">
      <c r="E792" s="10"/>
      <c r="F792" s="10"/>
      <c r="L792" s="10"/>
      <c r="M792" s="10"/>
      <c r="N792" s="10"/>
      <c r="O792" s="10"/>
    </row>
    <row r="793" spans="5:15" x14ac:dyDescent="0.25">
      <c r="E793" s="10"/>
      <c r="F793" s="10"/>
      <c r="L793" s="10"/>
      <c r="M793" s="10"/>
      <c r="N793" s="10"/>
      <c r="O793" s="10"/>
    </row>
    <row r="794" spans="5:15" x14ac:dyDescent="0.25">
      <c r="E794" s="10"/>
      <c r="F794" s="10"/>
      <c r="L794" s="10"/>
      <c r="M794" s="10"/>
      <c r="N794" s="10"/>
      <c r="O794" s="10"/>
    </row>
    <row r="795" spans="5:15" x14ac:dyDescent="0.25">
      <c r="E795" s="10"/>
      <c r="F795" s="10"/>
      <c r="L795" s="10"/>
      <c r="M795" s="10"/>
      <c r="N795" s="10"/>
      <c r="O795" s="10"/>
    </row>
    <row r="796" spans="5:15" x14ac:dyDescent="0.25">
      <c r="E796" s="10"/>
      <c r="F796" s="10"/>
      <c r="L796" s="10"/>
      <c r="M796" s="10"/>
      <c r="N796" s="10"/>
    </row>
  </sheetData>
  <mergeCells count="2">
    <mergeCell ref="G1:K1"/>
    <mergeCell ref="C121:G121"/>
  </mergeCells>
  <conditionalFormatting sqref="E3:E103">
    <cfRule type="expression" dxfId="4" priority="2">
      <formula>R3&gt;3</formula>
    </cfRule>
  </conditionalFormatting>
  <conditionalFormatting sqref="F3:F103">
    <cfRule type="expression" dxfId="3" priority="1">
      <formula>R3&gt;5</formula>
    </cfRule>
  </conditionalFormatting>
  <conditionalFormatting sqref="R3:R103">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WK5 6.19.25 F9</vt:lpstr>
      <vt:lpstr>HDCPS</vt:lpstr>
      <vt:lpstr>'WK5 6.19.25 F9'!Print_Area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2025-06-24T12:07:42Z</cp:lastPrinted>
  <dcterms:created xsi:type="dcterms:W3CDTF">2025-06-24T11:54:21Z</dcterms:created>
  <dcterms:modified xsi:type="dcterms:W3CDTF">2025-06-24T12:07:56Z</dcterms:modified>
</cp:coreProperties>
</file>