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3916C08B-9841-424B-82DE-48D418F4FC27}" xr6:coauthVersionLast="47" xr6:coauthVersionMax="47" xr10:uidLastSave="{00000000-0000-0000-0000-000000000000}"/>
  <bookViews>
    <workbookView xWindow="-120" yWindow="-120" windowWidth="29040" windowHeight="15720" xr2:uid="{7115DE51-C2B5-4284-AFF2-1CED25928E1C}"/>
  </bookViews>
  <sheets>
    <sheet name="WK 9 F9 7.17.25" sheetId="1" r:id="rId1"/>
    <sheet name="HDCPS" sheetId="2" r:id="rId2"/>
  </sheets>
  <externalReferences>
    <externalReference r:id="rId3"/>
  </externalReferences>
  <definedNames>
    <definedName name="_xlnm.Print_Area" localSheetId="0">'WK 9 F9 7.17.25'!$A$1:$M$173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H52" i="1"/>
  <c r="I52" i="1"/>
  <c r="P118" i="1"/>
  <c r="P119" i="1" s="1"/>
  <c r="P117"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9" i="1"/>
  <c r="W109" i="1"/>
  <c r="V109" i="1"/>
  <c r="U109" i="1"/>
  <c r="T109" i="1"/>
  <c r="S109" i="1"/>
  <c r="R109" i="1"/>
  <c r="Q109" i="1"/>
  <c r="P109" i="1"/>
  <c r="R108" i="1"/>
  <c r="X107" i="1"/>
  <c r="X108" i="1" s="1"/>
  <c r="W107" i="1"/>
  <c r="W108" i="1" s="1"/>
  <c r="V107" i="1"/>
  <c r="V108" i="1" s="1"/>
  <c r="U107" i="1"/>
  <c r="U108" i="1" s="1"/>
  <c r="T107" i="1"/>
  <c r="T108" i="1" s="1"/>
  <c r="S107" i="1"/>
  <c r="S108" i="1" s="1"/>
  <c r="R107" i="1"/>
  <c r="Q107" i="1"/>
  <c r="Q108" i="1" s="1"/>
  <c r="P107" i="1"/>
  <c r="P108" i="1" s="1"/>
  <c r="AC102" i="1"/>
  <c r="AB102" i="1"/>
  <c r="Z102" i="1" s="1"/>
  <c r="Y102" i="1"/>
  <c r="O102" i="1"/>
  <c r="AC101" i="1"/>
  <c r="AB101" i="1"/>
  <c r="Z101" i="1" s="1"/>
  <c r="H11" i="1" s="1"/>
  <c r="Y101" i="1"/>
  <c r="G11" i="1" s="1"/>
  <c r="O101" i="1"/>
  <c r="AC100" i="1"/>
  <c r="AB100" i="1"/>
  <c r="Z100" i="1" s="1"/>
  <c r="AA100" i="1" s="1"/>
  <c r="I25" i="1" s="1"/>
  <c r="Y100" i="1"/>
  <c r="O100" i="1"/>
  <c r="AC99" i="1"/>
  <c r="AB99" i="1"/>
  <c r="Z99" i="1" s="1"/>
  <c r="D50" i="1" s="1"/>
  <c r="Y99" i="1"/>
  <c r="C50" i="1" s="1"/>
  <c r="O99" i="1"/>
  <c r="AC98" i="1"/>
  <c r="AB98" i="1"/>
  <c r="Z98" i="1" s="1"/>
  <c r="Y98" i="1"/>
  <c r="O98" i="1"/>
  <c r="AC97" i="1"/>
  <c r="AB97" i="1"/>
  <c r="Z97" i="1" s="1"/>
  <c r="D54" i="1" s="1"/>
  <c r="Y97" i="1"/>
  <c r="C54" i="1" s="1"/>
  <c r="O97" i="1"/>
  <c r="AC96" i="1"/>
  <c r="AB96" i="1"/>
  <c r="Z96" i="1" s="1"/>
  <c r="H26" i="1" s="1"/>
  <c r="Y96" i="1"/>
  <c r="G26" i="1" s="1"/>
  <c r="O96" i="1"/>
  <c r="AC95" i="1"/>
  <c r="AB95" i="1"/>
  <c r="Z95" i="1" s="1"/>
  <c r="D55" i="1" s="1"/>
  <c r="Y95" i="1"/>
  <c r="C55" i="1" s="1"/>
  <c r="O95" i="1"/>
  <c r="AC94" i="1"/>
  <c r="AB94" i="1"/>
  <c r="Z94" i="1" s="1"/>
  <c r="Y94" i="1"/>
  <c r="G69" i="1" s="1"/>
  <c r="O94" i="1"/>
  <c r="AC93" i="1"/>
  <c r="AB93" i="1"/>
  <c r="Z93" i="1" s="1"/>
  <c r="D37" i="1" s="1"/>
  <c r="Y93" i="1"/>
  <c r="C37" i="1" s="1"/>
  <c r="O93" i="1"/>
  <c r="AC92" i="1"/>
  <c r="AB92" i="1"/>
  <c r="Z92" i="1" s="1"/>
  <c r="D71" i="1" s="1"/>
  <c r="Y92" i="1"/>
  <c r="O92" i="1"/>
  <c r="AC91" i="1"/>
  <c r="AB91" i="1"/>
  <c r="Z91" i="1" s="1"/>
  <c r="D9" i="1" s="1"/>
  <c r="Y91" i="1"/>
  <c r="C9" i="1" s="1"/>
  <c r="O91" i="1"/>
  <c r="AC90" i="1"/>
  <c r="AB90" i="1"/>
  <c r="Z90" i="1" s="1"/>
  <c r="Y90" i="1"/>
  <c r="O90" i="1"/>
  <c r="AC89" i="1"/>
  <c r="AB89" i="1"/>
  <c r="Z89" i="1" s="1"/>
  <c r="D5" i="1" s="1"/>
  <c r="Y89" i="1"/>
  <c r="C5" i="1" s="1"/>
  <c r="O89" i="1"/>
  <c r="AC88" i="1"/>
  <c r="AB88" i="1"/>
  <c r="Z88" i="1" s="1"/>
  <c r="H59" i="1" s="1"/>
  <c r="AA88" i="1"/>
  <c r="Y88" i="1"/>
  <c r="O88" i="1"/>
  <c r="AC87" i="1"/>
  <c r="AB87" i="1"/>
  <c r="Z87" i="1" s="1"/>
  <c r="D21" i="1" s="1"/>
  <c r="Y87" i="1"/>
  <c r="O87" i="1"/>
  <c r="AC86" i="1"/>
  <c r="AB86" i="1"/>
  <c r="Z86" i="1" s="1"/>
  <c r="Y86" i="1"/>
  <c r="O86" i="1"/>
  <c r="AC85" i="1"/>
  <c r="AB85" i="1"/>
  <c r="Z85" i="1" s="1"/>
  <c r="D60" i="1" s="1"/>
  <c r="AA85" i="1"/>
  <c r="Y85" i="1"/>
  <c r="C60" i="1" s="1"/>
  <c r="O85" i="1"/>
  <c r="AC84" i="1"/>
  <c r="AB84" i="1"/>
  <c r="Z84" i="1" s="1"/>
  <c r="H39" i="1" s="1"/>
  <c r="Y84" i="1"/>
  <c r="G39" i="1" s="1"/>
  <c r="O84" i="1"/>
  <c r="AC83" i="1"/>
  <c r="AB83" i="1"/>
  <c r="Z83" i="1" s="1"/>
  <c r="H75" i="1" s="1"/>
  <c r="AA83" i="1"/>
  <c r="Y83" i="1"/>
  <c r="G75" i="1" s="1"/>
  <c r="O83" i="1"/>
  <c r="AC82" i="1"/>
  <c r="AB82" i="1"/>
  <c r="Z82" i="1" s="1"/>
  <c r="D27" i="1" s="1"/>
  <c r="AA82" i="1"/>
  <c r="E27" i="1" s="1"/>
  <c r="Y82" i="1"/>
  <c r="O82" i="1"/>
  <c r="AC81" i="1"/>
  <c r="AB81" i="1"/>
  <c r="Z81" i="1" s="1"/>
  <c r="H72" i="1" s="1"/>
  <c r="Y81" i="1"/>
  <c r="O81" i="1"/>
  <c r="AC80" i="1"/>
  <c r="AB80" i="1"/>
  <c r="Z80" i="1" s="1"/>
  <c r="H42" i="1" s="1"/>
  <c r="Y80" i="1"/>
  <c r="G42" i="1" s="1"/>
  <c r="O80" i="1"/>
  <c r="AC79" i="1"/>
  <c r="AB79" i="1"/>
  <c r="Z79" i="1" s="1"/>
  <c r="H56" i="1" s="1"/>
  <c r="Y79" i="1"/>
  <c r="O79" i="1"/>
  <c r="AC78" i="1"/>
  <c r="AB78" i="1"/>
  <c r="Z78" i="1" s="1"/>
  <c r="H74" i="1" s="1"/>
  <c r="AA78" i="1"/>
  <c r="I74" i="1" s="1"/>
  <c r="Y78" i="1"/>
  <c r="G74" i="1" s="1"/>
  <c r="O78" i="1"/>
  <c r="AC77" i="1"/>
  <c r="AB77" i="1"/>
  <c r="Z77" i="1" s="1"/>
  <c r="Y77" i="1"/>
  <c r="O77" i="1"/>
  <c r="AC76" i="1"/>
  <c r="AB76" i="1"/>
  <c r="Z76" i="1" s="1"/>
  <c r="H68" i="1" s="1"/>
  <c r="Y76" i="1"/>
  <c r="O76" i="1"/>
  <c r="AC75" i="1"/>
  <c r="AB75" i="1"/>
  <c r="Z75" i="1" s="1"/>
  <c r="Y75" i="1"/>
  <c r="G70" i="1" s="1"/>
  <c r="O75" i="1"/>
  <c r="I75" i="1"/>
  <c r="AC74" i="1"/>
  <c r="AB74" i="1"/>
  <c r="Z74" i="1" s="1"/>
  <c r="D12" i="1" s="1"/>
  <c r="Y74" i="1"/>
  <c r="O74" i="1"/>
  <c r="AC73" i="1"/>
  <c r="AB73" i="1"/>
  <c r="Z73" i="1" s="1"/>
  <c r="D75" i="1" s="1"/>
  <c r="AA73" i="1"/>
  <c r="E75" i="1" s="1"/>
  <c r="Y73" i="1"/>
  <c r="C75" i="1" s="1"/>
  <c r="O73" i="1"/>
  <c r="AC72" i="1"/>
  <c r="AB72" i="1"/>
  <c r="Z72" i="1" s="1"/>
  <c r="Y72" i="1"/>
  <c r="O72" i="1"/>
  <c r="G72" i="1"/>
  <c r="AC71" i="1"/>
  <c r="AB71" i="1"/>
  <c r="Z71" i="1" s="1"/>
  <c r="H57" i="1" s="1"/>
  <c r="AA71" i="1"/>
  <c r="I57" i="1" s="1"/>
  <c r="Y71" i="1"/>
  <c r="O71" i="1"/>
  <c r="C71" i="1"/>
  <c r="AC70" i="1"/>
  <c r="AB70" i="1"/>
  <c r="Z70" i="1" s="1"/>
  <c r="H27" i="1" s="1"/>
  <c r="AA70" i="1"/>
  <c r="Y70" i="1"/>
  <c r="O70" i="1"/>
  <c r="AC69" i="1"/>
  <c r="AB69" i="1"/>
  <c r="Z69" i="1" s="1"/>
  <c r="Y69" i="1"/>
  <c r="O69" i="1"/>
  <c r="AC68" i="1"/>
  <c r="AB68" i="1"/>
  <c r="Z68" i="1" s="1"/>
  <c r="H9" i="1" s="1"/>
  <c r="Y68" i="1"/>
  <c r="G9" i="1" s="1"/>
  <c r="O68" i="1"/>
  <c r="AC67" i="1"/>
  <c r="AB67" i="1"/>
  <c r="Z67" i="1" s="1"/>
  <c r="H73" i="1" s="1"/>
  <c r="AA67" i="1"/>
  <c r="I73" i="1" s="1"/>
  <c r="Y67" i="1"/>
  <c r="G73" i="1" s="1"/>
  <c r="O67" i="1"/>
  <c r="AC66" i="1"/>
  <c r="AB66" i="1"/>
  <c r="Z66" i="1" s="1"/>
  <c r="Y66" i="1"/>
  <c r="C56" i="1" s="1"/>
  <c r="O66" i="1"/>
  <c r="AC65" i="1"/>
  <c r="AB65" i="1"/>
  <c r="Z65" i="1" s="1"/>
  <c r="Y65" i="1"/>
  <c r="O65" i="1"/>
  <c r="AC64" i="1"/>
  <c r="AB64" i="1"/>
  <c r="Z64" i="1" s="1"/>
  <c r="D72" i="1" s="1"/>
  <c r="Y64" i="1"/>
  <c r="AA64" i="1" s="1"/>
  <c r="E72" i="1" s="1"/>
  <c r="O64" i="1"/>
  <c r="AC63" i="1"/>
  <c r="AB63" i="1"/>
  <c r="Z63" i="1" s="1"/>
  <c r="H22" i="1" s="1"/>
  <c r="Y63" i="1"/>
  <c r="O63" i="1"/>
  <c r="AC62" i="1"/>
  <c r="AB62" i="1"/>
  <c r="Z62" i="1" s="1"/>
  <c r="H51" i="1" s="1"/>
  <c r="Y62" i="1"/>
  <c r="G51" i="1" s="1"/>
  <c r="O62" i="1"/>
  <c r="AC61" i="1"/>
  <c r="AB61" i="1"/>
  <c r="Z61" i="1" s="1"/>
  <c r="H5" i="1" s="1"/>
  <c r="Y61" i="1"/>
  <c r="O61" i="1"/>
  <c r="AC60" i="1"/>
  <c r="AB60" i="1"/>
  <c r="Z60" i="1" s="1"/>
  <c r="D26" i="1" s="1"/>
  <c r="AA60" i="1"/>
  <c r="Y60" i="1"/>
  <c r="O60" i="1"/>
  <c r="E60" i="1"/>
  <c r="AC59" i="1"/>
  <c r="AB59" i="1"/>
  <c r="Z59" i="1" s="1"/>
  <c r="Y59" i="1"/>
  <c r="C57" i="1" s="1"/>
  <c r="O59" i="1"/>
  <c r="AC58" i="1"/>
  <c r="AB58" i="1"/>
  <c r="Z58" i="1" s="1"/>
  <c r="D74" i="1" s="1"/>
  <c r="AA58" i="1"/>
  <c r="E74" i="1" s="1"/>
  <c r="Y58" i="1"/>
  <c r="C74" i="1" s="1"/>
  <c r="O58" i="1"/>
  <c r="I59" i="1"/>
  <c r="G59" i="1"/>
  <c r="AC57" i="1"/>
  <c r="AB57" i="1"/>
  <c r="Z57" i="1" s="1"/>
  <c r="H14" i="1" s="1"/>
  <c r="AA57" i="1"/>
  <c r="I14" i="1" s="1"/>
  <c r="Y57" i="1"/>
  <c r="O57" i="1"/>
  <c r="AC56" i="1"/>
  <c r="AB56" i="1"/>
  <c r="Z56" i="1" s="1"/>
  <c r="H40" i="1" s="1"/>
  <c r="Y56" i="1"/>
  <c r="G40" i="1" s="1"/>
  <c r="O56" i="1"/>
  <c r="G57" i="1"/>
  <c r="AC55" i="1"/>
  <c r="AB55" i="1"/>
  <c r="Z55" i="1" s="1"/>
  <c r="H8" i="1" s="1"/>
  <c r="Y55" i="1"/>
  <c r="O55" i="1"/>
  <c r="G56" i="1"/>
  <c r="AC54" i="1"/>
  <c r="AB54" i="1"/>
  <c r="Z54" i="1" s="1"/>
  <c r="D39" i="1" s="1"/>
  <c r="Y54" i="1"/>
  <c r="O54" i="1"/>
  <c r="G55" i="1"/>
  <c r="AC53" i="1"/>
  <c r="AB53" i="1"/>
  <c r="Z53" i="1" s="1"/>
  <c r="H7" i="1" s="1"/>
  <c r="Y53" i="1"/>
  <c r="G7" i="1" s="1"/>
  <c r="O53" i="1"/>
  <c r="AC52" i="1"/>
  <c r="AB52" i="1"/>
  <c r="Z52" i="1" s="1"/>
  <c r="H67" i="1" s="1"/>
  <c r="Y52" i="1"/>
  <c r="G67" i="1" s="1"/>
  <c r="O52" i="1"/>
  <c r="AC51" i="1"/>
  <c r="AB51" i="1"/>
  <c r="Z51" i="1" s="1"/>
  <c r="H23" i="1" s="1"/>
  <c r="Y51" i="1"/>
  <c r="O51" i="1"/>
  <c r="AC50" i="1"/>
  <c r="AB50" i="1"/>
  <c r="Z50" i="1" s="1"/>
  <c r="D52" i="1" s="1"/>
  <c r="Y50" i="1"/>
  <c r="C52" i="1" s="1"/>
  <c r="O50" i="1"/>
  <c r="AC49" i="1"/>
  <c r="AB49" i="1"/>
  <c r="Z49" i="1"/>
  <c r="D59" i="1" s="1"/>
  <c r="Y49" i="1"/>
  <c r="O49" i="1"/>
  <c r="AC48" i="1"/>
  <c r="AB48" i="1"/>
  <c r="Z48" i="1" s="1"/>
  <c r="H28" i="1" s="1"/>
  <c r="AA48" i="1"/>
  <c r="Y48" i="1"/>
  <c r="G28" i="1" s="1"/>
  <c r="O48" i="1"/>
  <c r="AC47" i="1"/>
  <c r="AB47" i="1"/>
  <c r="Z47" i="1" s="1"/>
  <c r="D10" i="1" s="1"/>
  <c r="Y47" i="1"/>
  <c r="O47" i="1"/>
  <c r="AC46" i="1"/>
  <c r="AB46" i="1"/>
  <c r="Z46" i="1" s="1"/>
  <c r="D23" i="1" s="1"/>
  <c r="Y46" i="1"/>
  <c r="O46" i="1"/>
  <c r="AC45" i="1"/>
  <c r="AB45" i="1"/>
  <c r="Z45" i="1" s="1"/>
  <c r="D53" i="1" s="1"/>
  <c r="Y45" i="1"/>
  <c r="C53" i="1" s="1"/>
  <c r="O45" i="1"/>
  <c r="AC44" i="1"/>
  <c r="AB44" i="1"/>
  <c r="Z44" i="1" s="1"/>
  <c r="D69" i="1" s="1"/>
  <c r="Y44" i="1"/>
  <c r="C69" i="1" s="1"/>
  <c r="O44" i="1"/>
  <c r="AC43" i="1"/>
  <c r="AB43" i="1"/>
  <c r="Z43" i="1" s="1"/>
  <c r="H13" i="1" s="1"/>
  <c r="Y43" i="1"/>
  <c r="G13" i="1" s="1"/>
  <c r="O43" i="1"/>
  <c r="AC42" i="1"/>
  <c r="AB42" i="1"/>
  <c r="Z42" i="1" s="1"/>
  <c r="D36" i="1" s="1"/>
  <c r="Y42" i="1"/>
  <c r="C36" i="1" s="1"/>
  <c r="O42" i="1"/>
  <c r="AC41" i="1"/>
  <c r="AB41" i="1"/>
  <c r="Z41" i="1" s="1"/>
  <c r="D11" i="1" s="1"/>
  <c r="Y41" i="1"/>
  <c r="O41" i="1"/>
  <c r="G41" i="1"/>
  <c r="AC40" i="1"/>
  <c r="AB40" i="1"/>
  <c r="Z40" i="1" s="1"/>
  <c r="D51" i="1" s="1"/>
  <c r="Y40" i="1"/>
  <c r="C51" i="1" s="1"/>
  <c r="O40" i="1"/>
  <c r="E40" i="1"/>
  <c r="AC39" i="1"/>
  <c r="AB39" i="1"/>
  <c r="Z39" i="1" s="1"/>
  <c r="D68" i="1" s="1"/>
  <c r="Y39" i="1"/>
  <c r="C68" i="1" s="1"/>
  <c r="O39" i="1"/>
  <c r="C39" i="1"/>
  <c r="AC38" i="1"/>
  <c r="AB38" i="1"/>
  <c r="Z38" i="1" s="1"/>
  <c r="D25" i="1" s="1"/>
  <c r="Y38" i="1"/>
  <c r="O38" i="1"/>
  <c r="AC37" i="1"/>
  <c r="AB37" i="1"/>
  <c r="Z37" i="1" s="1"/>
  <c r="D40" i="1" s="1"/>
  <c r="AA37" i="1"/>
  <c r="Y37" i="1"/>
  <c r="C40" i="1" s="1"/>
  <c r="O37" i="1"/>
  <c r="G37" i="1"/>
  <c r="AC36" i="1"/>
  <c r="AB36" i="1"/>
  <c r="Z36" i="1" s="1"/>
  <c r="D41" i="1" s="1"/>
  <c r="AA36" i="1"/>
  <c r="E41" i="1" s="1"/>
  <c r="Y36" i="1"/>
  <c r="C41" i="1" s="1"/>
  <c r="O36" i="1"/>
  <c r="AC35" i="1"/>
  <c r="AB35" i="1"/>
  <c r="Z35" i="1" s="1"/>
  <c r="H21" i="1" s="1"/>
  <c r="Y35" i="1"/>
  <c r="O35" i="1"/>
  <c r="AC34" i="1"/>
  <c r="AB34" i="1"/>
  <c r="Z34" i="1" s="1"/>
  <c r="H44" i="1" s="1"/>
  <c r="Y34" i="1"/>
  <c r="G44" i="1" s="1"/>
  <c r="O34" i="1"/>
  <c r="AC33" i="1"/>
  <c r="AB33" i="1"/>
  <c r="Z33" i="1" s="1"/>
  <c r="D67" i="1" s="1"/>
  <c r="Y33" i="1"/>
  <c r="C67" i="1" s="1"/>
  <c r="O33" i="1"/>
  <c r="AC32" i="1"/>
  <c r="AB32" i="1"/>
  <c r="Z32" i="1" s="1"/>
  <c r="D73" i="1" s="1"/>
  <c r="Y32" i="1"/>
  <c r="C73" i="1" s="1"/>
  <c r="O32" i="1"/>
  <c r="AC31" i="1"/>
  <c r="AB31" i="1"/>
  <c r="Z31" i="1" s="1"/>
  <c r="D28" i="1" s="1"/>
  <c r="AA31" i="1"/>
  <c r="E28" i="1" s="1"/>
  <c r="Y31" i="1"/>
  <c r="C28" i="1" s="1"/>
  <c r="O31" i="1"/>
  <c r="AC30" i="1"/>
  <c r="AB30" i="1"/>
  <c r="Z30" i="1" s="1"/>
  <c r="D13" i="1" s="1"/>
  <c r="AA30" i="1"/>
  <c r="E13" i="1" s="1"/>
  <c r="Y30" i="1"/>
  <c r="C13" i="1" s="1"/>
  <c r="O30" i="1"/>
  <c r="AC29" i="1"/>
  <c r="AB29" i="1"/>
  <c r="Z29" i="1" s="1"/>
  <c r="D38" i="1" s="1"/>
  <c r="Y29" i="1"/>
  <c r="C38" i="1" s="1"/>
  <c r="O29" i="1"/>
  <c r="AC28" i="1"/>
  <c r="AB28" i="1"/>
  <c r="Z28" i="1"/>
  <c r="D35" i="1" s="1"/>
  <c r="Y28" i="1"/>
  <c r="C35" i="1" s="1"/>
  <c r="O28" i="1"/>
  <c r="I28" i="1"/>
  <c r="AC27" i="1"/>
  <c r="AB27" i="1"/>
  <c r="Z27" i="1" s="1"/>
  <c r="D66" i="1" s="1"/>
  <c r="Y27" i="1"/>
  <c r="O27" i="1"/>
  <c r="I27" i="1"/>
  <c r="G27" i="1"/>
  <c r="C27" i="1"/>
  <c r="AC26" i="1"/>
  <c r="AB26" i="1"/>
  <c r="Z26" i="1" s="1"/>
  <c r="D20" i="1" s="1"/>
  <c r="Y26" i="1"/>
  <c r="O26" i="1"/>
  <c r="E26" i="1"/>
  <c r="C26" i="1"/>
  <c r="AC25" i="1"/>
  <c r="AB25" i="1"/>
  <c r="Z25" i="1" s="1"/>
  <c r="H50" i="1" s="1"/>
  <c r="Y25" i="1"/>
  <c r="O25" i="1"/>
  <c r="G25" i="1"/>
  <c r="C25" i="1"/>
  <c r="AC24" i="1"/>
  <c r="AB24" i="1"/>
  <c r="Z24" i="1" s="1"/>
  <c r="H54" i="1" s="1"/>
  <c r="Y24" i="1"/>
  <c r="G54" i="1" s="1"/>
  <c r="O24" i="1"/>
  <c r="AC23" i="1"/>
  <c r="AB23" i="1"/>
  <c r="Z23" i="1" s="1"/>
  <c r="D22" i="1" s="1"/>
  <c r="Y23" i="1"/>
  <c r="O23" i="1"/>
  <c r="G23" i="1"/>
  <c r="C23" i="1"/>
  <c r="AC22" i="1"/>
  <c r="AB22" i="1"/>
  <c r="Z22" i="1" s="1"/>
  <c r="D6" i="1" s="1"/>
  <c r="Y22" i="1"/>
  <c r="C6" i="1" s="1"/>
  <c r="O22" i="1"/>
  <c r="G22" i="1"/>
  <c r="AC21" i="1"/>
  <c r="AB21" i="1"/>
  <c r="Z21" i="1" s="1"/>
  <c r="H71" i="1" s="1"/>
  <c r="Y21" i="1"/>
  <c r="O21" i="1"/>
  <c r="G21" i="1"/>
  <c r="C21" i="1"/>
  <c r="AC20" i="1"/>
  <c r="AB20" i="1"/>
  <c r="Z20" i="1"/>
  <c r="H38" i="1" s="1"/>
  <c r="Y20" i="1"/>
  <c r="O20" i="1"/>
  <c r="AC19" i="1"/>
  <c r="AB19" i="1"/>
  <c r="Z19" i="1" s="1"/>
  <c r="H53" i="1" s="1"/>
  <c r="Y19" i="1"/>
  <c r="O19" i="1"/>
  <c r="AC18" i="1"/>
  <c r="AB18" i="1"/>
  <c r="Z18" i="1" s="1"/>
  <c r="D42" i="1" s="1"/>
  <c r="AA18" i="1"/>
  <c r="E42" i="1" s="1"/>
  <c r="Y18" i="1"/>
  <c r="C42" i="1" s="1"/>
  <c r="O18" i="1"/>
  <c r="AC16" i="1"/>
  <c r="AB16" i="1"/>
  <c r="Z16" i="1" s="1"/>
  <c r="D44" i="1" s="1"/>
  <c r="AA16" i="1"/>
  <c r="E44" i="1" s="1"/>
  <c r="Y16" i="1"/>
  <c r="C44" i="1" s="1"/>
  <c r="O16" i="1"/>
  <c r="AC15" i="1"/>
  <c r="AB15" i="1"/>
  <c r="Z15" i="1" s="1"/>
  <c r="D43" i="1" s="1"/>
  <c r="AA15" i="1"/>
  <c r="E43" i="1" s="1"/>
  <c r="Y15" i="1"/>
  <c r="C43" i="1" s="1"/>
  <c r="O15" i="1"/>
  <c r="AC14" i="1"/>
  <c r="AB14" i="1"/>
  <c r="Z14" i="1" s="1"/>
  <c r="Y14" i="1"/>
  <c r="C24" i="1" s="1"/>
  <c r="O14" i="1"/>
  <c r="AC13" i="1"/>
  <c r="AB13" i="1"/>
  <c r="Z13" i="1" s="1"/>
  <c r="H10" i="1" s="1"/>
  <c r="Y13" i="1"/>
  <c r="O13" i="1"/>
  <c r="G14" i="1"/>
  <c r="AC12" i="1"/>
  <c r="AB12" i="1"/>
  <c r="Z12" i="1" s="1"/>
  <c r="H58" i="1" s="1"/>
  <c r="AA12" i="1"/>
  <c r="I58" i="1" s="1"/>
  <c r="Y12" i="1"/>
  <c r="G58" i="1" s="1"/>
  <c r="O12" i="1"/>
  <c r="AC11" i="1"/>
  <c r="AB11" i="1"/>
  <c r="Z11" i="1" s="1"/>
  <c r="Y11" i="1"/>
  <c r="G43" i="1" s="1"/>
  <c r="O11" i="1"/>
  <c r="G12" i="1"/>
  <c r="C12" i="1"/>
  <c r="AC17" i="1"/>
  <c r="AB17" i="1"/>
  <c r="Z17" i="1" s="1"/>
  <c r="H66" i="1" s="1"/>
  <c r="Y17" i="1"/>
  <c r="G66" i="1" s="1"/>
  <c r="AC10" i="1"/>
  <c r="AB10" i="1"/>
  <c r="Z10" i="1" s="1"/>
  <c r="H29" i="1" s="1"/>
  <c r="AA10" i="1"/>
  <c r="I29" i="1" s="1"/>
  <c r="Y10" i="1"/>
  <c r="G29" i="1" s="1"/>
  <c r="O10" i="1"/>
  <c r="G10" i="1"/>
  <c r="C10" i="1"/>
  <c r="AC9" i="1"/>
  <c r="AB9" i="1"/>
  <c r="Z9" i="1"/>
  <c r="D58" i="1" s="1"/>
  <c r="Y9" i="1"/>
  <c r="C58" i="1" s="1"/>
  <c r="O9" i="1"/>
  <c r="AC8" i="1"/>
  <c r="AB8" i="1"/>
  <c r="Z8" i="1" s="1"/>
  <c r="H24" i="1" s="1"/>
  <c r="Y8" i="1"/>
  <c r="O8" i="1"/>
  <c r="G8" i="1"/>
  <c r="C8" i="1"/>
  <c r="AC7" i="1"/>
  <c r="AB7" i="1"/>
  <c r="Z7" i="1" s="1"/>
  <c r="H35" i="1" s="1"/>
  <c r="Y7" i="1"/>
  <c r="G35" i="1" s="1"/>
  <c r="O7" i="1"/>
  <c r="C7" i="1"/>
  <c r="AC6" i="1"/>
  <c r="AB6" i="1"/>
  <c r="Z6" i="1" s="1"/>
  <c r="D70" i="1" s="1"/>
  <c r="Y6" i="1"/>
  <c r="C70" i="1" s="1"/>
  <c r="O6" i="1"/>
  <c r="G6" i="1"/>
  <c r="AC5" i="1"/>
  <c r="AB5" i="1"/>
  <c r="Z5" i="1"/>
  <c r="H36" i="1" s="1"/>
  <c r="Y5" i="1"/>
  <c r="O5" i="1"/>
  <c r="G5" i="1"/>
  <c r="AC4" i="1"/>
  <c r="AB4" i="1"/>
  <c r="Z4" i="1" s="1"/>
  <c r="H20" i="1" s="1"/>
  <c r="Y4" i="1"/>
  <c r="O4" i="1"/>
  <c r="X101" i="2"/>
  <c r="R101" i="2"/>
  <c r="Q101" i="2"/>
  <c r="P101" i="2"/>
  <c r="O101" i="2"/>
  <c r="N101" i="2"/>
  <c r="M101" i="2"/>
  <c r="L101" i="2"/>
  <c r="K101" i="2"/>
  <c r="J101" i="2"/>
  <c r="I101" i="2"/>
  <c r="H101" i="2"/>
  <c r="Y101" i="2" s="1"/>
  <c r="G101" i="2"/>
  <c r="AD101" i="2" s="1"/>
  <c r="E101" i="2"/>
  <c r="F101" i="2" s="1"/>
  <c r="D101" i="2"/>
  <c r="C101" i="2"/>
  <c r="B101" i="2"/>
  <c r="Q100" i="2"/>
  <c r="P100" i="2"/>
  <c r="O100" i="2"/>
  <c r="N100" i="2"/>
  <c r="M100" i="2"/>
  <c r="AD100" i="2" s="1"/>
  <c r="T100" i="2" s="1"/>
  <c r="L100" i="2"/>
  <c r="K100" i="2"/>
  <c r="J100" i="2"/>
  <c r="I100" i="2"/>
  <c r="H100" i="2"/>
  <c r="S100" i="2" s="1"/>
  <c r="G100" i="2"/>
  <c r="F100" i="2"/>
  <c r="V100" i="2" s="1"/>
  <c r="E100" i="2"/>
  <c r="D100" i="2"/>
  <c r="C100" i="2"/>
  <c r="R99" i="2"/>
  <c r="E99" i="2" s="1"/>
  <c r="F99" i="2" s="1"/>
  <c r="Q99" i="2"/>
  <c r="P99" i="2"/>
  <c r="O99" i="2"/>
  <c r="N99" i="2"/>
  <c r="M99" i="2"/>
  <c r="L99" i="2"/>
  <c r="K99" i="2"/>
  <c r="J99" i="2"/>
  <c r="Z99" i="2" s="1"/>
  <c r="I99" i="2"/>
  <c r="H99" i="2"/>
  <c r="G99" i="2"/>
  <c r="D99" i="2"/>
  <c r="C99" i="2"/>
  <c r="B99" i="2"/>
  <c r="R98" i="2"/>
  <c r="E98" i="2" s="1"/>
  <c r="F98" i="2" s="1"/>
  <c r="W98" i="2" s="1"/>
  <c r="Q98" i="2"/>
  <c r="P98" i="2"/>
  <c r="O98" i="2"/>
  <c r="N98" i="2"/>
  <c r="M98" i="2"/>
  <c r="L98" i="2"/>
  <c r="K98" i="2"/>
  <c r="J98" i="2"/>
  <c r="I98" i="2"/>
  <c r="H98" i="2"/>
  <c r="G98" i="2"/>
  <c r="AD98" i="2" s="1"/>
  <c r="D98" i="2"/>
  <c r="C98" i="2"/>
  <c r="B98" i="2"/>
  <c r="AB97" i="2"/>
  <c r="T97" i="2"/>
  <c r="S97" i="2"/>
  <c r="R97" i="2"/>
  <c r="Q97" i="2"/>
  <c r="P97" i="2"/>
  <c r="O97" i="2"/>
  <c r="N97" i="2"/>
  <c r="M97" i="2"/>
  <c r="L97" i="2"/>
  <c r="K97" i="2"/>
  <c r="J97" i="2"/>
  <c r="I97" i="2"/>
  <c r="H97" i="2"/>
  <c r="G97" i="2"/>
  <c r="F97" i="2"/>
  <c r="V97" i="2" s="1"/>
  <c r="E97" i="2"/>
  <c r="D97" i="2"/>
  <c r="C97" i="2"/>
  <c r="B97" i="2"/>
  <c r="X96" i="2"/>
  <c r="R96" i="2"/>
  <c r="E96" i="2" s="1"/>
  <c r="F96" i="2" s="1"/>
  <c r="S96" i="2" s="1"/>
  <c r="Q96" i="2"/>
  <c r="P96" i="2"/>
  <c r="O96" i="2"/>
  <c r="N96" i="2"/>
  <c r="M96" i="2"/>
  <c r="L96" i="2"/>
  <c r="K96" i="2"/>
  <c r="J96" i="2"/>
  <c r="I96" i="2"/>
  <c r="H96" i="2"/>
  <c r="Y96" i="2" s="1"/>
  <c r="G96" i="2"/>
  <c r="D96" i="2"/>
  <c r="C96" i="2"/>
  <c r="B96" i="2"/>
  <c r="Q95" i="2"/>
  <c r="P95" i="2"/>
  <c r="O95" i="2"/>
  <c r="N95" i="2"/>
  <c r="M95" i="2"/>
  <c r="AC95" i="2" s="1"/>
  <c r="L95" i="2"/>
  <c r="K95" i="2"/>
  <c r="J95" i="2"/>
  <c r="I95" i="2"/>
  <c r="H95" i="2"/>
  <c r="S95" i="2" s="1"/>
  <c r="G95" i="2"/>
  <c r="E95" i="2"/>
  <c r="F95" i="2" s="1"/>
  <c r="C95" i="2"/>
  <c r="B95" i="2"/>
  <c r="Q94" i="2"/>
  <c r="P94" i="2"/>
  <c r="O94" i="2"/>
  <c r="N94" i="2"/>
  <c r="M94" i="2"/>
  <c r="L94" i="2"/>
  <c r="K94" i="2"/>
  <c r="J94" i="2"/>
  <c r="I94" i="2"/>
  <c r="T94" i="2" s="1"/>
  <c r="H94" i="2"/>
  <c r="G94" i="2"/>
  <c r="D94" i="2"/>
  <c r="C94" i="2"/>
  <c r="R93" i="2"/>
  <c r="Q93" i="2"/>
  <c r="P93" i="2"/>
  <c r="O93" i="2"/>
  <c r="N93" i="2"/>
  <c r="M93" i="2"/>
  <c r="AB93" i="2" s="1"/>
  <c r="L93" i="2"/>
  <c r="K93" i="2"/>
  <c r="J93" i="2"/>
  <c r="I93" i="2"/>
  <c r="H93" i="2"/>
  <c r="G93" i="2"/>
  <c r="E93" i="2"/>
  <c r="F93" i="2" s="1"/>
  <c r="AC93" i="2" s="1"/>
  <c r="D93" i="2"/>
  <c r="C93" i="2"/>
  <c r="B93" i="2"/>
  <c r="R92" i="2"/>
  <c r="E92" i="2" s="1"/>
  <c r="F92" i="2" s="1"/>
  <c r="Q92" i="2"/>
  <c r="P92" i="2"/>
  <c r="O92" i="2"/>
  <c r="N92" i="2"/>
  <c r="M92" i="2"/>
  <c r="L92" i="2"/>
  <c r="K92" i="2"/>
  <c r="J92" i="2"/>
  <c r="Z92" i="2" s="1"/>
  <c r="I92" i="2"/>
  <c r="H92" i="2"/>
  <c r="G92" i="2"/>
  <c r="D92" i="2"/>
  <c r="C92" i="2"/>
  <c r="B92" i="2"/>
  <c r="Q91" i="2"/>
  <c r="P91" i="2"/>
  <c r="O91" i="2"/>
  <c r="N91" i="2"/>
  <c r="M91" i="2"/>
  <c r="L91" i="2"/>
  <c r="K91" i="2"/>
  <c r="J91" i="2"/>
  <c r="I91" i="2"/>
  <c r="H91" i="2"/>
  <c r="S91" i="2" s="1"/>
  <c r="G91" i="2"/>
  <c r="AD91" i="2" s="1"/>
  <c r="C91" i="2"/>
  <c r="B91" i="2"/>
  <c r="AA90" i="2"/>
  <c r="S90" i="2"/>
  <c r="R90" i="2"/>
  <c r="E90" i="2" s="1"/>
  <c r="F90" i="2" s="1"/>
  <c r="Q90" i="2"/>
  <c r="P90" i="2"/>
  <c r="O90" i="2"/>
  <c r="N90" i="2"/>
  <c r="M90" i="2"/>
  <c r="L90" i="2"/>
  <c r="K90" i="2"/>
  <c r="J90" i="2"/>
  <c r="Z90" i="2" s="1"/>
  <c r="I90" i="2"/>
  <c r="H90" i="2"/>
  <c r="G90" i="2"/>
  <c r="D90" i="2"/>
  <c r="C90" i="2"/>
  <c r="B90" i="2"/>
  <c r="X89" i="2"/>
  <c r="R89" i="2"/>
  <c r="E89" i="2" s="1"/>
  <c r="F89" i="2" s="1"/>
  <c r="Q89" i="2"/>
  <c r="P89" i="2"/>
  <c r="O89" i="2"/>
  <c r="N89" i="2"/>
  <c r="M89" i="2"/>
  <c r="L89" i="2"/>
  <c r="K89" i="2"/>
  <c r="J89" i="2"/>
  <c r="I89" i="2"/>
  <c r="H89" i="2"/>
  <c r="W89" i="2" s="1"/>
  <c r="G89" i="2"/>
  <c r="D89" i="2"/>
  <c r="C89" i="2"/>
  <c r="B89" i="2"/>
  <c r="Q88" i="2"/>
  <c r="P88" i="2"/>
  <c r="O88" i="2"/>
  <c r="N88" i="2"/>
  <c r="M88" i="2"/>
  <c r="AC88" i="2" s="1"/>
  <c r="L88" i="2"/>
  <c r="AB88" i="2" s="1"/>
  <c r="K88" i="2"/>
  <c r="J88" i="2"/>
  <c r="I88" i="2"/>
  <c r="H88" i="2"/>
  <c r="S88" i="2" s="1"/>
  <c r="G88" i="2"/>
  <c r="E88" i="2"/>
  <c r="F88" i="2" s="1"/>
  <c r="U88" i="2" s="1"/>
  <c r="D88" i="2"/>
  <c r="C88" i="2"/>
  <c r="R87" i="2"/>
  <c r="E87" i="2" s="1"/>
  <c r="F87" i="2" s="1"/>
  <c r="S87" i="2" s="1"/>
  <c r="Q87" i="2"/>
  <c r="P87" i="2"/>
  <c r="O87" i="2"/>
  <c r="N87" i="2"/>
  <c r="M87" i="2"/>
  <c r="L87" i="2"/>
  <c r="K87" i="2"/>
  <c r="J87" i="2"/>
  <c r="I87" i="2"/>
  <c r="H87" i="2"/>
  <c r="G87" i="2"/>
  <c r="D87" i="2"/>
  <c r="C87" i="2"/>
  <c r="B87" i="2"/>
  <c r="V86" i="2"/>
  <c r="R86" i="2"/>
  <c r="Q86" i="2"/>
  <c r="P86" i="2"/>
  <c r="O86" i="2"/>
  <c r="N86" i="2"/>
  <c r="AD86" i="2" s="1"/>
  <c r="M86" i="2"/>
  <c r="AC86" i="2" s="1"/>
  <c r="L86" i="2"/>
  <c r="K86" i="2"/>
  <c r="J86" i="2"/>
  <c r="I86" i="2"/>
  <c r="H86" i="2"/>
  <c r="G86" i="2"/>
  <c r="F86" i="2"/>
  <c r="U86" i="2" s="1"/>
  <c r="E86" i="2"/>
  <c r="D86" i="2"/>
  <c r="C86" i="2"/>
  <c r="B86" i="2"/>
  <c r="R85" i="2"/>
  <c r="E85" i="2" s="1"/>
  <c r="F85" i="2" s="1"/>
  <c r="Q85" i="2"/>
  <c r="P85" i="2"/>
  <c r="O85" i="2"/>
  <c r="N85" i="2"/>
  <c r="M85" i="2"/>
  <c r="L85" i="2"/>
  <c r="K85" i="2"/>
  <c r="J85" i="2"/>
  <c r="I85" i="2"/>
  <c r="H85" i="2"/>
  <c r="G85" i="2"/>
  <c r="D85" i="2"/>
  <c r="C85" i="2"/>
  <c r="B85" i="2"/>
  <c r="R84" i="2"/>
  <c r="E84" i="2" s="1"/>
  <c r="F84" i="2" s="1"/>
  <c r="Q84" i="2"/>
  <c r="P84" i="2"/>
  <c r="O84" i="2"/>
  <c r="N84" i="2"/>
  <c r="M84" i="2"/>
  <c r="L84" i="2"/>
  <c r="K84" i="2"/>
  <c r="J84" i="2"/>
  <c r="I84" i="2"/>
  <c r="H84" i="2"/>
  <c r="G84" i="2"/>
  <c r="X84" i="2" s="1"/>
  <c r="D84" i="2"/>
  <c r="C84" i="2"/>
  <c r="B84" i="2"/>
  <c r="U83" i="2"/>
  <c r="R83" i="2"/>
  <c r="Q83" i="2"/>
  <c r="P83" i="2"/>
  <c r="O83" i="2"/>
  <c r="N83" i="2"/>
  <c r="M83" i="2"/>
  <c r="L83" i="2"/>
  <c r="K83" i="2"/>
  <c r="J83" i="2"/>
  <c r="I83" i="2"/>
  <c r="H83" i="2"/>
  <c r="G83" i="2"/>
  <c r="E83" i="2"/>
  <c r="F83" i="2" s="1"/>
  <c r="T83" i="2" s="1"/>
  <c r="D83" i="2"/>
  <c r="C83" i="2"/>
  <c r="B83" i="2"/>
  <c r="Z82" i="2"/>
  <c r="R82" i="2"/>
  <c r="E82" i="2" s="1"/>
  <c r="F82" i="2" s="1"/>
  <c r="Q82" i="2"/>
  <c r="P82" i="2"/>
  <c r="O82" i="2"/>
  <c r="N82" i="2"/>
  <c r="M82" i="2"/>
  <c r="L82" i="2"/>
  <c r="K82" i="2"/>
  <c r="J82" i="2"/>
  <c r="I82" i="2"/>
  <c r="H82" i="2"/>
  <c r="U82" i="2" s="1"/>
  <c r="G82" i="2"/>
  <c r="D82" i="2"/>
  <c r="C82" i="2"/>
  <c r="B82" i="2"/>
  <c r="R81" i="2"/>
  <c r="Q81" i="2"/>
  <c r="P81" i="2"/>
  <c r="O81" i="2"/>
  <c r="N81" i="2"/>
  <c r="AD81" i="2" s="1"/>
  <c r="M81" i="2"/>
  <c r="L81" i="2"/>
  <c r="K81" i="2"/>
  <c r="J81" i="2"/>
  <c r="I81" i="2"/>
  <c r="H81" i="2"/>
  <c r="G81" i="2"/>
  <c r="F81" i="2"/>
  <c r="W81" i="2" s="1"/>
  <c r="E81" i="2"/>
  <c r="D81" i="2"/>
  <c r="C81" i="2"/>
  <c r="B81" i="2"/>
  <c r="AA80" i="2"/>
  <c r="T80" i="2"/>
  <c r="S80" i="2"/>
  <c r="R80" i="2"/>
  <c r="Q80" i="2"/>
  <c r="P80" i="2"/>
  <c r="O80" i="2"/>
  <c r="N80" i="2"/>
  <c r="M80" i="2"/>
  <c r="L80" i="2"/>
  <c r="K80" i="2"/>
  <c r="AB80" i="2" s="1"/>
  <c r="J80" i="2"/>
  <c r="I80" i="2"/>
  <c r="H80" i="2"/>
  <c r="G80" i="2"/>
  <c r="F80" i="2"/>
  <c r="V80" i="2" s="1"/>
  <c r="E80" i="2"/>
  <c r="D80" i="2"/>
  <c r="C80" i="2"/>
  <c r="B80" i="2"/>
  <c r="R79" i="2"/>
  <c r="E79" i="2" s="1"/>
  <c r="F79" i="2" s="1"/>
  <c r="S79" i="2" s="1"/>
  <c r="Q79" i="2"/>
  <c r="P79" i="2"/>
  <c r="O79" i="2"/>
  <c r="N79" i="2"/>
  <c r="M79" i="2"/>
  <c r="L79" i="2"/>
  <c r="K79" i="2"/>
  <c r="J79" i="2"/>
  <c r="I79" i="2"/>
  <c r="H79" i="2"/>
  <c r="G79" i="2"/>
  <c r="D79" i="2"/>
  <c r="C79" i="2"/>
  <c r="B79" i="2"/>
  <c r="U78" i="2"/>
  <c r="R78" i="2"/>
  <c r="Q78" i="2"/>
  <c r="P78" i="2"/>
  <c r="O78" i="2"/>
  <c r="N78" i="2"/>
  <c r="M78" i="2"/>
  <c r="AD78" i="2" s="1"/>
  <c r="L78" i="2"/>
  <c r="K78" i="2"/>
  <c r="J78" i="2"/>
  <c r="I78" i="2"/>
  <c r="H78" i="2"/>
  <c r="G78" i="2"/>
  <c r="E78" i="2"/>
  <c r="F78" i="2" s="1"/>
  <c r="V78" i="2" s="1"/>
  <c r="D78" i="2"/>
  <c r="C78" i="2"/>
  <c r="B78" i="2"/>
  <c r="AA77" i="2"/>
  <c r="R77" i="2"/>
  <c r="E77" i="2" s="1"/>
  <c r="F77" i="2" s="1"/>
  <c r="Q77" i="2"/>
  <c r="P77" i="2"/>
  <c r="O77" i="2"/>
  <c r="N77" i="2"/>
  <c r="M77" i="2"/>
  <c r="L77" i="2"/>
  <c r="K77" i="2"/>
  <c r="J77" i="2"/>
  <c r="I77" i="2"/>
  <c r="Y77" i="2" s="1"/>
  <c r="H77" i="2"/>
  <c r="G77" i="2"/>
  <c r="X77" i="2" s="1"/>
  <c r="D77" i="2"/>
  <c r="C77" i="2"/>
  <c r="B77" i="2"/>
  <c r="R76" i="2"/>
  <c r="E76" i="2" s="1"/>
  <c r="F76" i="2" s="1"/>
  <c r="Q76" i="2"/>
  <c r="P76" i="2"/>
  <c r="O76" i="2"/>
  <c r="N76" i="2"/>
  <c r="M76" i="2"/>
  <c r="L76" i="2"/>
  <c r="K76" i="2"/>
  <c r="J76" i="2"/>
  <c r="I76" i="2"/>
  <c r="H76" i="2"/>
  <c r="W76" i="2" s="1"/>
  <c r="G76" i="2"/>
  <c r="D76" i="2"/>
  <c r="C76" i="2"/>
  <c r="B76" i="2"/>
  <c r="T75" i="2"/>
  <c r="R75" i="2"/>
  <c r="Q75" i="2"/>
  <c r="P75" i="2"/>
  <c r="O75" i="2"/>
  <c r="N75" i="2"/>
  <c r="M75" i="2"/>
  <c r="AC75" i="2" s="1"/>
  <c r="L75" i="2"/>
  <c r="K75" i="2"/>
  <c r="J75" i="2"/>
  <c r="I75" i="2"/>
  <c r="H75" i="2"/>
  <c r="G75" i="2"/>
  <c r="E75" i="2"/>
  <c r="F75" i="2" s="1"/>
  <c r="U75" i="2" s="1"/>
  <c r="D75" i="2"/>
  <c r="C75" i="2"/>
  <c r="B75" i="2"/>
  <c r="Z74" i="2"/>
  <c r="Y74" i="2"/>
  <c r="R74" i="2"/>
  <c r="E74" i="2" s="1"/>
  <c r="F74" i="2" s="1"/>
  <c r="Q74" i="2"/>
  <c r="P74" i="2"/>
  <c r="O74" i="2"/>
  <c r="N74" i="2"/>
  <c r="M74" i="2"/>
  <c r="L74" i="2"/>
  <c r="K74" i="2"/>
  <c r="J74" i="2"/>
  <c r="I74" i="2"/>
  <c r="H74" i="2"/>
  <c r="G74" i="2"/>
  <c r="W74" i="2" s="1"/>
  <c r="D74" i="2"/>
  <c r="C74" i="2"/>
  <c r="B74" i="2"/>
  <c r="R73" i="2"/>
  <c r="Q73" i="2"/>
  <c r="P73" i="2"/>
  <c r="O73" i="2"/>
  <c r="N73" i="2"/>
  <c r="M73" i="2"/>
  <c r="L73" i="2"/>
  <c r="K73" i="2"/>
  <c r="J73" i="2"/>
  <c r="I73" i="2"/>
  <c r="H73" i="2"/>
  <c r="G73" i="2"/>
  <c r="F73" i="2"/>
  <c r="E73" i="2"/>
  <c r="D73" i="2"/>
  <c r="C73" i="2"/>
  <c r="B73" i="2"/>
  <c r="T72" i="2"/>
  <c r="S72" i="2"/>
  <c r="R72" i="2"/>
  <c r="Q72" i="2"/>
  <c r="P72" i="2"/>
  <c r="O72" i="2"/>
  <c r="N72" i="2"/>
  <c r="M72" i="2"/>
  <c r="L72" i="2"/>
  <c r="AB72" i="2" s="1"/>
  <c r="K72" i="2"/>
  <c r="J72" i="2"/>
  <c r="I72" i="2"/>
  <c r="H72" i="2"/>
  <c r="G72" i="2"/>
  <c r="F72" i="2"/>
  <c r="V72" i="2" s="1"/>
  <c r="E72" i="2"/>
  <c r="D72" i="2"/>
  <c r="C72" i="2"/>
  <c r="B72" i="2"/>
  <c r="Q71" i="2"/>
  <c r="P71" i="2"/>
  <c r="O71" i="2"/>
  <c r="N71" i="2"/>
  <c r="M71" i="2"/>
  <c r="L71" i="2"/>
  <c r="K71" i="2"/>
  <c r="J71" i="2"/>
  <c r="I71" i="2"/>
  <c r="H71" i="2"/>
  <c r="S71" i="2" s="1"/>
  <c r="G71" i="2"/>
  <c r="C71" i="2"/>
  <c r="B71" i="2"/>
  <c r="R70" i="2"/>
  <c r="Q70" i="2"/>
  <c r="P70" i="2"/>
  <c r="O70" i="2"/>
  <c r="N70" i="2"/>
  <c r="M70" i="2"/>
  <c r="L70" i="2"/>
  <c r="AB70" i="2" s="1"/>
  <c r="K70" i="2"/>
  <c r="J70" i="2"/>
  <c r="I70" i="2"/>
  <c r="H70" i="2"/>
  <c r="G70" i="2"/>
  <c r="E70" i="2"/>
  <c r="F70" i="2" s="1"/>
  <c r="S70" i="2" s="1"/>
  <c r="D70" i="2"/>
  <c r="C70" i="2"/>
  <c r="B70" i="2"/>
  <c r="R69" i="2"/>
  <c r="E69" i="2" s="1"/>
  <c r="F69" i="2" s="1"/>
  <c r="S69" i="2" s="1"/>
  <c r="Q69" i="2"/>
  <c r="P69" i="2"/>
  <c r="O69" i="2"/>
  <c r="N69" i="2"/>
  <c r="M69" i="2"/>
  <c r="L69" i="2"/>
  <c r="K69" i="2"/>
  <c r="J69" i="2"/>
  <c r="Z69" i="2" s="1"/>
  <c r="I69" i="2"/>
  <c r="H69" i="2"/>
  <c r="G69" i="2"/>
  <c r="D69" i="2"/>
  <c r="C69" i="2"/>
  <c r="B69" i="2"/>
  <c r="W68" i="2"/>
  <c r="R68" i="2"/>
  <c r="Q68" i="2"/>
  <c r="P68" i="2"/>
  <c r="O68" i="2"/>
  <c r="N68" i="2"/>
  <c r="M68" i="2"/>
  <c r="L68" i="2"/>
  <c r="K68" i="2"/>
  <c r="J68" i="2"/>
  <c r="I68" i="2"/>
  <c r="H68" i="2"/>
  <c r="G68" i="2"/>
  <c r="AD68" i="2" s="1"/>
  <c r="F68" i="2"/>
  <c r="V68" i="2" s="1"/>
  <c r="E68" i="2"/>
  <c r="D68" i="2"/>
  <c r="C68" i="2"/>
  <c r="B68" i="2"/>
  <c r="R67" i="2"/>
  <c r="E67" i="2" s="1"/>
  <c r="F67" i="2" s="1"/>
  <c r="Q67" i="2"/>
  <c r="P67" i="2"/>
  <c r="O67" i="2"/>
  <c r="N67" i="2"/>
  <c r="M67" i="2"/>
  <c r="L67" i="2"/>
  <c r="K67" i="2"/>
  <c r="J67" i="2"/>
  <c r="I67" i="2"/>
  <c r="H67" i="2"/>
  <c r="G67" i="2"/>
  <c r="D67" i="2"/>
  <c r="C67" i="2"/>
  <c r="B67" i="2"/>
  <c r="X66" i="2"/>
  <c r="R66" i="2"/>
  <c r="E66" i="2" s="1"/>
  <c r="F66" i="2" s="1"/>
  <c r="W66" i="2" s="1"/>
  <c r="Q66" i="2"/>
  <c r="P66" i="2"/>
  <c r="O66" i="2"/>
  <c r="N66" i="2"/>
  <c r="M66" i="2"/>
  <c r="L66" i="2"/>
  <c r="K66" i="2"/>
  <c r="J66" i="2"/>
  <c r="I66" i="2"/>
  <c r="H66" i="2"/>
  <c r="G66" i="2"/>
  <c r="Y66" i="2" s="1"/>
  <c r="D66" i="2"/>
  <c r="C66" i="2"/>
  <c r="B66" i="2"/>
  <c r="AD65" i="2"/>
  <c r="R65" i="2"/>
  <c r="Q65" i="2"/>
  <c r="P65" i="2"/>
  <c r="O65" i="2"/>
  <c r="N65" i="2"/>
  <c r="M65" i="2"/>
  <c r="L65" i="2"/>
  <c r="K65" i="2"/>
  <c r="J65" i="2"/>
  <c r="I65" i="2"/>
  <c r="H65" i="2"/>
  <c r="G65" i="2"/>
  <c r="E65" i="2"/>
  <c r="F65" i="2" s="1"/>
  <c r="D65" i="2"/>
  <c r="C65" i="2"/>
  <c r="B65" i="2"/>
  <c r="AA64" i="2"/>
  <c r="R64" i="2"/>
  <c r="E64" i="2" s="1"/>
  <c r="F64" i="2" s="1"/>
  <c r="T64" i="2" s="1"/>
  <c r="Q64" i="2"/>
  <c r="P64" i="2"/>
  <c r="O64" i="2"/>
  <c r="N64" i="2"/>
  <c r="M64" i="2"/>
  <c r="L64" i="2"/>
  <c r="Y64" i="2" s="1"/>
  <c r="K64" i="2"/>
  <c r="J64" i="2"/>
  <c r="I64" i="2"/>
  <c r="Z64" i="2" s="1"/>
  <c r="H64" i="2"/>
  <c r="G64" i="2"/>
  <c r="D64" i="2"/>
  <c r="C64" i="2"/>
  <c r="B64" i="2"/>
  <c r="R63" i="2"/>
  <c r="E63" i="2" s="1"/>
  <c r="F63" i="2" s="1"/>
  <c r="Q63" i="2"/>
  <c r="P63" i="2"/>
  <c r="O63" i="2"/>
  <c r="N63" i="2"/>
  <c r="M63" i="2"/>
  <c r="L63" i="2"/>
  <c r="K63" i="2"/>
  <c r="J63" i="2"/>
  <c r="I63" i="2"/>
  <c r="H63" i="2"/>
  <c r="G63" i="2"/>
  <c r="V63" i="2" s="1"/>
  <c r="D63" i="2"/>
  <c r="C63" i="2"/>
  <c r="B63" i="2"/>
  <c r="AD62" i="2"/>
  <c r="R62" i="2"/>
  <c r="Q62" i="2"/>
  <c r="P62" i="2"/>
  <c r="O62" i="2"/>
  <c r="N62" i="2"/>
  <c r="M62" i="2"/>
  <c r="L62" i="2"/>
  <c r="K62" i="2"/>
  <c r="J62" i="2"/>
  <c r="I62" i="2"/>
  <c r="H62" i="2"/>
  <c r="G62" i="2"/>
  <c r="E62" i="2"/>
  <c r="F62" i="2" s="1"/>
  <c r="S62" i="2" s="1"/>
  <c r="D62" i="2"/>
  <c r="C62" i="2"/>
  <c r="B62" i="2"/>
  <c r="AB61" i="2"/>
  <c r="S61" i="2"/>
  <c r="R61" i="2"/>
  <c r="E61" i="2" s="1"/>
  <c r="F61" i="2" s="1"/>
  <c r="Q61" i="2"/>
  <c r="P61" i="2"/>
  <c r="O61" i="2"/>
  <c r="N61" i="2"/>
  <c r="M61" i="2"/>
  <c r="L61" i="2"/>
  <c r="K61" i="2"/>
  <c r="J61" i="2"/>
  <c r="I61" i="2"/>
  <c r="H61" i="2"/>
  <c r="AA61" i="2" s="1"/>
  <c r="G61" i="2"/>
  <c r="D61" i="2"/>
  <c r="C61" i="2"/>
  <c r="B61" i="2"/>
  <c r="Q60" i="2"/>
  <c r="P60" i="2"/>
  <c r="O60" i="2"/>
  <c r="N60" i="2"/>
  <c r="M60" i="2"/>
  <c r="L60" i="2"/>
  <c r="K60" i="2"/>
  <c r="J60" i="2"/>
  <c r="I60" i="2"/>
  <c r="H60" i="2"/>
  <c r="AD60" i="2" s="1"/>
  <c r="G60" i="2"/>
  <c r="C60" i="2"/>
  <c r="B60" i="2"/>
  <c r="Y59" i="2"/>
  <c r="R59" i="2"/>
  <c r="Q59" i="2"/>
  <c r="P59" i="2"/>
  <c r="O59" i="2"/>
  <c r="N59" i="2"/>
  <c r="M59" i="2"/>
  <c r="L59" i="2"/>
  <c r="K59" i="2"/>
  <c r="J59" i="2"/>
  <c r="I59" i="2"/>
  <c r="AB59" i="2" s="1"/>
  <c r="H59" i="2"/>
  <c r="G59" i="2"/>
  <c r="E59" i="2"/>
  <c r="F59" i="2" s="1"/>
  <c r="AA59" i="2" s="1"/>
  <c r="D59" i="2"/>
  <c r="C59" i="2"/>
  <c r="B59" i="2"/>
  <c r="AF58" i="2"/>
  <c r="Z58" i="2"/>
  <c r="R58" i="2"/>
  <c r="E58" i="2" s="1"/>
  <c r="F58" i="2" s="1"/>
  <c r="Q58" i="2"/>
  <c r="P58" i="2"/>
  <c r="O58" i="2"/>
  <c r="N58" i="2"/>
  <c r="M58" i="2"/>
  <c r="L58" i="2"/>
  <c r="K58" i="2"/>
  <c r="J58" i="2"/>
  <c r="I58" i="2"/>
  <c r="H58" i="2"/>
  <c r="G58" i="2"/>
  <c r="D58" i="2"/>
  <c r="C58" i="2"/>
  <c r="B58" i="2"/>
  <c r="U57" i="2"/>
  <c r="R57" i="2"/>
  <c r="Q57" i="2"/>
  <c r="P57" i="2"/>
  <c r="O57" i="2"/>
  <c r="N57" i="2"/>
  <c r="M57" i="2"/>
  <c r="L57" i="2"/>
  <c r="K57" i="2"/>
  <c r="J57" i="2"/>
  <c r="I57" i="2"/>
  <c r="H57" i="2"/>
  <c r="T57" i="2" s="1"/>
  <c r="G57" i="2"/>
  <c r="F57" i="2"/>
  <c r="W57" i="2" s="1"/>
  <c r="E57" i="2"/>
  <c r="D57" i="2"/>
  <c r="C57" i="2"/>
  <c r="B57" i="2"/>
  <c r="R56" i="2"/>
  <c r="E56" i="2" s="1"/>
  <c r="F56" i="2" s="1"/>
  <c r="S56" i="2" s="1"/>
  <c r="Q56" i="2"/>
  <c r="P56" i="2"/>
  <c r="O56" i="2"/>
  <c r="N56" i="2"/>
  <c r="M56" i="2"/>
  <c r="L56" i="2"/>
  <c r="K56" i="2"/>
  <c r="J56" i="2"/>
  <c r="I56" i="2"/>
  <c r="H56" i="2"/>
  <c r="G56" i="2"/>
  <c r="D56" i="2"/>
  <c r="C56" i="2"/>
  <c r="B56" i="2"/>
  <c r="R55" i="2"/>
  <c r="Q55" i="2"/>
  <c r="P55" i="2"/>
  <c r="O55" i="2"/>
  <c r="N55" i="2"/>
  <c r="M55" i="2"/>
  <c r="L55" i="2"/>
  <c r="K55" i="2"/>
  <c r="J55" i="2"/>
  <c r="I55" i="2"/>
  <c r="H55" i="2"/>
  <c r="G55" i="2"/>
  <c r="AF56" i="2" s="1"/>
  <c r="E55" i="2"/>
  <c r="F55" i="2" s="1"/>
  <c r="D55" i="2"/>
  <c r="C55" i="2"/>
  <c r="B55" i="2"/>
  <c r="R54" i="2"/>
  <c r="E54" i="2" s="1"/>
  <c r="F54" i="2" s="1"/>
  <c r="Q54" i="2"/>
  <c r="P54" i="2"/>
  <c r="O54" i="2"/>
  <c r="N54" i="2"/>
  <c r="M54" i="2"/>
  <c r="L54" i="2"/>
  <c r="K54" i="2"/>
  <c r="J54" i="2"/>
  <c r="I54" i="2"/>
  <c r="H54" i="2"/>
  <c r="G54" i="2"/>
  <c r="D54" i="2"/>
  <c r="C54" i="2"/>
  <c r="B54" i="2"/>
  <c r="R53" i="2"/>
  <c r="Q53" i="2"/>
  <c r="P53" i="2"/>
  <c r="O53" i="2"/>
  <c r="N53" i="2"/>
  <c r="M53" i="2"/>
  <c r="AC53" i="2" s="1"/>
  <c r="L53" i="2"/>
  <c r="K53" i="2"/>
  <c r="J53" i="2"/>
  <c r="I53" i="2"/>
  <c r="H53" i="2"/>
  <c r="G53" i="2"/>
  <c r="E53" i="2"/>
  <c r="F53" i="2" s="1"/>
  <c r="W53" i="2" s="1"/>
  <c r="D53" i="2"/>
  <c r="C53" i="2"/>
  <c r="B53" i="2"/>
  <c r="AF52" i="2"/>
  <c r="S52" i="2"/>
  <c r="R52" i="2"/>
  <c r="Q52" i="2"/>
  <c r="P52" i="2"/>
  <c r="O52" i="2"/>
  <c r="N52" i="2"/>
  <c r="M52" i="2"/>
  <c r="AA52" i="2" s="1"/>
  <c r="L52" i="2"/>
  <c r="K52" i="2"/>
  <c r="AC52" i="2" s="1"/>
  <c r="J52" i="2"/>
  <c r="I52" i="2"/>
  <c r="H52" i="2"/>
  <c r="G52" i="2"/>
  <c r="Z52" i="2" s="1"/>
  <c r="E52" i="2"/>
  <c r="F52" i="2" s="1"/>
  <c r="U52" i="2" s="1"/>
  <c r="D52" i="2"/>
  <c r="C52" i="2"/>
  <c r="B52" i="2"/>
  <c r="X51" i="2"/>
  <c r="R51" i="2"/>
  <c r="E51" i="2" s="1"/>
  <c r="F51" i="2" s="1"/>
  <c r="Q51" i="2"/>
  <c r="P51" i="2"/>
  <c r="O51" i="2"/>
  <c r="N51" i="2"/>
  <c r="M51" i="2"/>
  <c r="L51" i="2"/>
  <c r="K51" i="2"/>
  <c r="J51" i="2"/>
  <c r="Z51" i="2" s="1"/>
  <c r="I51" i="2"/>
  <c r="H51" i="2"/>
  <c r="G51" i="2"/>
  <c r="W51" i="2" s="1"/>
  <c r="D51" i="2"/>
  <c r="C51" i="2"/>
  <c r="B51" i="2"/>
  <c r="U50" i="2"/>
  <c r="R50" i="2"/>
  <c r="Q50" i="2"/>
  <c r="P50" i="2"/>
  <c r="O50" i="2"/>
  <c r="N50" i="2"/>
  <c r="M50" i="2"/>
  <c r="L50" i="2"/>
  <c r="K50" i="2"/>
  <c r="J50" i="2"/>
  <c r="I50" i="2"/>
  <c r="H50" i="2"/>
  <c r="G50" i="2"/>
  <c r="AC50" i="2" s="1"/>
  <c r="E50" i="2"/>
  <c r="F50" i="2" s="1"/>
  <c r="D50" i="2"/>
  <c r="C50" i="2"/>
  <c r="B50" i="2"/>
  <c r="R49" i="2"/>
  <c r="E49" i="2" s="1"/>
  <c r="Q49" i="2"/>
  <c r="P49" i="2"/>
  <c r="O49" i="2"/>
  <c r="N49" i="2"/>
  <c r="AB49" i="2" s="1"/>
  <c r="M49" i="2"/>
  <c r="L49" i="2"/>
  <c r="K49" i="2"/>
  <c r="J49" i="2"/>
  <c r="Z49" i="2" s="1"/>
  <c r="I49" i="2"/>
  <c r="H49" i="2"/>
  <c r="G49" i="2"/>
  <c r="F49" i="2"/>
  <c r="V49" i="2" s="1"/>
  <c r="D49" i="2"/>
  <c r="C49" i="2"/>
  <c r="B49" i="2"/>
  <c r="T48" i="2"/>
  <c r="S48" i="2"/>
  <c r="Q48" i="2"/>
  <c r="P48" i="2"/>
  <c r="O48" i="2"/>
  <c r="N48" i="2"/>
  <c r="M48" i="2"/>
  <c r="L48" i="2"/>
  <c r="K48" i="2"/>
  <c r="J48" i="2"/>
  <c r="I48" i="2"/>
  <c r="H48" i="2"/>
  <c r="G48" i="2"/>
  <c r="D48" i="2"/>
  <c r="C48" i="2"/>
  <c r="R47" i="2"/>
  <c r="E47" i="2" s="1"/>
  <c r="Q47" i="2"/>
  <c r="P47" i="2"/>
  <c r="O47" i="2"/>
  <c r="N47" i="2"/>
  <c r="AB47" i="2" s="1"/>
  <c r="M47" i="2"/>
  <c r="L47" i="2"/>
  <c r="K47" i="2"/>
  <c r="J47" i="2"/>
  <c r="Z47" i="2" s="1"/>
  <c r="I47" i="2"/>
  <c r="H47" i="2"/>
  <c r="G47" i="2"/>
  <c r="F47" i="2"/>
  <c r="V47" i="2" s="1"/>
  <c r="D47" i="2"/>
  <c r="C47" i="2"/>
  <c r="B47" i="2"/>
  <c r="W46" i="2"/>
  <c r="R46" i="2"/>
  <c r="Q46" i="2"/>
  <c r="P46" i="2"/>
  <c r="O46" i="2"/>
  <c r="N46" i="2"/>
  <c r="M46" i="2"/>
  <c r="L46" i="2"/>
  <c r="K46" i="2"/>
  <c r="J46" i="2"/>
  <c r="I46" i="2"/>
  <c r="H46" i="2"/>
  <c r="G46" i="2"/>
  <c r="Y46" i="2" s="1"/>
  <c r="E46" i="2"/>
  <c r="F46" i="2" s="1"/>
  <c r="AA46" i="2" s="1"/>
  <c r="D46" i="2"/>
  <c r="C46" i="2"/>
  <c r="B46" i="2"/>
  <c r="AD45" i="2"/>
  <c r="X45" i="2"/>
  <c r="V45" i="2"/>
  <c r="T45" i="2"/>
  <c r="R45" i="2"/>
  <c r="Q45" i="2"/>
  <c r="P45" i="2"/>
  <c r="O45" i="2"/>
  <c r="N45" i="2"/>
  <c r="M45" i="2"/>
  <c r="L45" i="2"/>
  <c r="K45" i="2"/>
  <c r="J45" i="2"/>
  <c r="I45" i="2"/>
  <c r="H45" i="2"/>
  <c r="G45" i="2"/>
  <c r="W45" i="2" s="1"/>
  <c r="F45" i="2"/>
  <c r="S45" i="2" s="1"/>
  <c r="E45" i="2"/>
  <c r="D45" i="2"/>
  <c r="C45" i="2"/>
  <c r="B45" i="2"/>
  <c r="AC44" i="2"/>
  <c r="S44" i="2"/>
  <c r="R44" i="2"/>
  <c r="Q44" i="2"/>
  <c r="P44" i="2"/>
  <c r="O44" i="2"/>
  <c r="N44" i="2"/>
  <c r="M44" i="2"/>
  <c r="Y44" i="2" s="1"/>
  <c r="L44" i="2"/>
  <c r="K44" i="2"/>
  <c r="J44" i="2"/>
  <c r="I44" i="2"/>
  <c r="AA44" i="2" s="1"/>
  <c r="H44" i="2"/>
  <c r="G44" i="2"/>
  <c r="X44" i="2" s="1"/>
  <c r="E44" i="2"/>
  <c r="F44" i="2" s="1"/>
  <c r="D44" i="2"/>
  <c r="C44" i="2"/>
  <c r="B44" i="2"/>
  <c r="Z43" i="2"/>
  <c r="V43" i="2"/>
  <c r="R43" i="2"/>
  <c r="E43" i="2" s="1"/>
  <c r="Q43" i="2"/>
  <c r="P43" i="2"/>
  <c r="O43" i="2"/>
  <c r="N43" i="2"/>
  <c r="AD43" i="2" s="1"/>
  <c r="M43" i="2"/>
  <c r="L43" i="2"/>
  <c r="K43" i="2"/>
  <c r="J43" i="2"/>
  <c r="I43" i="2"/>
  <c r="H43" i="2"/>
  <c r="X43" i="2" s="1"/>
  <c r="G43" i="2"/>
  <c r="AC43" i="2" s="1"/>
  <c r="F43" i="2"/>
  <c r="S43" i="2" s="1"/>
  <c r="D43" i="2"/>
  <c r="C43" i="2"/>
  <c r="B43" i="2"/>
  <c r="AA42" i="2"/>
  <c r="R42" i="2"/>
  <c r="Q42" i="2"/>
  <c r="P42" i="2"/>
  <c r="O42" i="2"/>
  <c r="N42" i="2"/>
  <c r="M42" i="2"/>
  <c r="L42" i="2"/>
  <c r="K42" i="2"/>
  <c r="W42" i="2" s="1"/>
  <c r="J42" i="2"/>
  <c r="I42" i="2"/>
  <c r="H42" i="2"/>
  <c r="G42" i="2"/>
  <c r="E42" i="2"/>
  <c r="F42" i="2" s="1"/>
  <c r="U42" i="2" s="1"/>
  <c r="D42" i="2"/>
  <c r="C42" i="2"/>
  <c r="B42" i="2"/>
  <c r="Q41" i="2"/>
  <c r="P41" i="2"/>
  <c r="O41" i="2"/>
  <c r="N41" i="2"/>
  <c r="M41" i="2"/>
  <c r="L41" i="2"/>
  <c r="K41" i="2"/>
  <c r="J41" i="2"/>
  <c r="I41" i="2"/>
  <c r="T41" i="2" s="1"/>
  <c r="H41" i="2"/>
  <c r="G41" i="2"/>
  <c r="D41" i="2"/>
  <c r="C41" i="2"/>
  <c r="R40" i="2"/>
  <c r="Q40" i="2"/>
  <c r="P40" i="2"/>
  <c r="O40" i="2"/>
  <c r="N40" i="2"/>
  <c r="M40" i="2"/>
  <c r="L40" i="2"/>
  <c r="K40" i="2"/>
  <c r="J40" i="2"/>
  <c r="I40" i="2"/>
  <c r="H40" i="2"/>
  <c r="G40" i="2"/>
  <c r="E40" i="2"/>
  <c r="F40" i="2" s="1"/>
  <c r="AA40" i="2" s="1"/>
  <c r="D40" i="2"/>
  <c r="C40" i="2"/>
  <c r="B40" i="2"/>
  <c r="R39" i="2"/>
  <c r="E39" i="2" s="1"/>
  <c r="F39" i="2" s="1"/>
  <c r="Q39" i="2"/>
  <c r="P39" i="2"/>
  <c r="O39" i="2"/>
  <c r="N39" i="2"/>
  <c r="M39" i="2"/>
  <c r="L39" i="2"/>
  <c r="K39" i="2"/>
  <c r="J39" i="2"/>
  <c r="I39" i="2"/>
  <c r="H39" i="2"/>
  <c r="G39" i="2"/>
  <c r="D39" i="2"/>
  <c r="C39" i="2"/>
  <c r="B39" i="2"/>
  <c r="R38" i="2"/>
  <c r="E38" i="2" s="1"/>
  <c r="F38" i="2" s="1"/>
  <c r="U38" i="2" s="1"/>
  <c r="Q38" i="2"/>
  <c r="P38" i="2"/>
  <c r="O38" i="2"/>
  <c r="N38" i="2"/>
  <c r="M38" i="2"/>
  <c r="L38" i="2"/>
  <c r="K38" i="2"/>
  <c r="J38" i="2"/>
  <c r="I38" i="2"/>
  <c r="H38" i="2"/>
  <c r="G38" i="2"/>
  <c r="D38" i="2"/>
  <c r="C38" i="2"/>
  <c r="B38" i="2"/>
  <c r="T37" i="2"/>
  <c r="R37" i="2"/>
  <c r="E37" i="2" s="1"/>
  <c r="Q37" i="2"/>
  <c r="P37" i="2"/>
  <c r="O37" i="2"/>
  <c r="N37" i="2"/>
  <c r="M37" i="2"/>
  <c r="L37" i="2"/>
  <c r="K37" i="2"/>
  <c r="J37" i="2"/>
  <c r="I37" i="2"/>
  <c r="H37" i="2"/>
  <c r="G37" i="2"/>
  <c r="Z37" i="2" s="1"/>
  <c r="F37" i="2"/>
  <c r="D37" i="2"/>
  <c r="C37" i="2"/>
  <c r="B37" i="2"/>
  <c r="R36" i="2"/>
  <c r="Q36" i="2"/>
  <c r="P36" i="2"/>
  <c r="O36" i="2"/>
  <c r="N36" i="2"/>
  <c r="M36" i="2"/>
  <c r="L36" i="2"/>
  <c r="K36" i="2"/>
  <c r="J36" i="2"/>
  <c r="I36" i="2"/>
  <c r="H36" i="2"/>
  <c r="G36" i="2"/>
  <c r="F36" i="2"/>
  <c r="E36" i="2"/>
  <c r="D36" i="2"/>
  <c r="C36" i="2"/>
  <c r="B36" i="2"/>
  <c r="AD35" i="2"/>
  <c r="R35" i="2"/>
  <c r="Q35" i="2"/>
  <c r="P35" i="2"/>
  <c r="O35" i="2"/>
  <c r="N35" i="2"/>
  <c r="M35" i="2"/>
  <c r="L35" i="2"/>
  <c r="K35" i="2"/>
  <c r="J35" i="2"/>
  <c r="I35" i="2"/>
  <c r="H35" i="2"/>
  <c r="G35" i="2"/>
  <c r="F35" i="2"/>
  <c r="S35" i="2" s="1"/>
  <c r="E35" i="2"/>
  <c r="D35" i="2"/>
  <c r="C35" i="2"/>
  <c r="B35" i="2"/>
  <c r="AC34" i="2"/>
  <c r="R34" i="2"/>
  <c r="Q34" i="2"/>
  <c r="P34" i="2"/>
  <c r="O34" i="2"/>
  <c r="N34" i="2"/>
  <c r="M34" i="2"/>
  <c r="L34" i="2"/>
  <c r="K34" i="2"/>
  <c r="J34" i="2"/>
  <c r="I34" i="2"/>
  <c r="AA34" i="2" s="1"/>
  <c r="H34" i="2"/>
  <c r="X34" i="2" s="1"/>
  <c r="G34" i="2"/>
  <c r="F34" i="2"/>
  <c r="U34" i="2" s="1"/>
  <c r="E34" i="2"/>
  <c r="D34" i="2"/>
  <c r="C34" i="2"/>
  <c r="B34" i="2"/>
  <c r="Q33" i="2"/>
  <c r="P33" i="2"/>
  <c r="O33" i="2"/>
  <c r="N33" i="2"/>
  <c r="M33" i="2"/>
  <c r="L33" i="2"/>
  <c r="K33" i="2"/>
  <c r="J33" i="2"/>
  <c r="I33" i="2"/>
  <c r="T33" i="2" s="1"/>
  <c r="H33" i="2"/>
  <c r="G33" i="2"/>
  <c r="D33" i="2"/>
  <c r="C33" i="2"/>
  <c r="R32" i="2"/>
  <c r="Q32" i="2"/>
  <c r="P32" i="2"/>
  <c r="O32" i="2"/>
  <c r="N32" i="2"/>
  <c r="M32" i="2"/>
  <c r="L32" i="2"/>
  <c r="K32" i="2"/>
  <c r="J32" i="2"/>
  <c r="I32" i="2"/>
  <c r="H32" i="2"/>
  <c r="G32" i="2"/>
  <c r="E32" i="2"/>
  <c r="F32" i="2" s="1"/>
  <c r="D32" i="2"/>
  <c r="C32" i="2"/>
  <c r="B32" i="2"/>
  <c r="R31" i="2"/>
  <c r="E31" i="2" s="1"/>
  <c r="F31" i="2" s="1"/>
  <c r="Q31" i="2"/>
  <c r="P31" i="2"/>
  <c r="O31" i="2"/>
  <c r="N31" i="2"/>
  <c r="M31" i="2"/>
  <c r="L31" i="2"/>
  <c r="K31" i="2"/>
  <c r="J31" i="2"/>
  <c r="I31" i="2"/>
  <c r="H31" i="2"/>
  <c r="G31" i="2"/>
  <c r="D31" i="2"/>
  <c r="C31" i="2"/>
  <c r="B31" i="2"/>
  <c r="R30" i="2"/>
  <c r="Q30" i="2"/>
  <c r="P30" i="2"/>
  <c r="O30" i="2"/>
  <c r="N30" i="2"/>
  <c r="M30" i="2"/>
  <c r="L30" i="2"/>
  <c r="K30" i="2"/>
  <c r="J30" i="2"/>
  <c r="I30" i="2"/>
  <c r="H30" i="2"/>
  <c r="G30" i="2"/>
  <c r="E30" i="2"/>
  <c r="F30" i="2" s="1"/>
  <c r="D30" i="2"/>
  <c r="C30" i="2"/>
  <c r="B30" i="2"/>
  <c r="R29" i="2"/>
  <c r="Q29" i="2"/>
  <c r="P29" i="2"/>
  <c r="O29" i="2"/>
  <c r="N29" i="2"/>
  <c r="M29" i="2"/>
  <c r="L29" i="2"/>
  <c r="Y29" i="2" s="1"/>
  <c r="K29" i="2"/>
  <c r="J29" i="2"/>
  <c r="I29" i="2"/>
  <c r="H29" i="2"/>
  <c r="T29" i="2" s="1"/>
  <c r="G29" i="2"/>
  <c r="E29" i="2"/>
  <c r="F29" i="2" s="1"/>
  <c r="U29" i="2" s="1"/>
  <c r="D29" i="2"/>
  <c r="C29" i="2"/>
  <c r="B29" i="2"/>
  <c r="V28" i="2"/>
  <c r="R28" i="2"/>
  <c r="Q28" i="2"/>
  <c r="P28" i="2"/>
  <c r="O28" i="2"/>
  <c r="N28" i="2"/>
  <c r="M28" i="2"/>
  <c r="Y28" i="2" s="1"/>
  <c r="L28" i="2"/>
  <c r="K28" i="2"/>
  <c r="J28" i="2"/>
  <c r="I28" i="2"/>
  <c r="H28" i="2"/>
  <c r="G28" i="2"/>
  <c r="E28" i="2"/>
  <c r="F28" i="2" s="1"/>
  <c r="D28" i="2"/>
  <c r="C28" i="2"/>
  <c r="B28" i="2"/>
  <c r="AA27" i="2"/>
  <c r="Y27" i="2"/>
  <c r="R27" i="2"/>
  <c r="E27" i="2" s="1"/>
  <c r="Q27" i="2"/>
  <c r="P27" i="2"/>
  <c r="O27" i="2"/>
  <c r="N27" i="2"/>
  <c r="M27" i="2"/>
  <c r="L27" i="2"/>
  <c r="K27" i="2"/>
  <c r="J27" i="2"/>
  <c r="I27" i="2"/>
  <c r="H27" i="2"/>
  <c r="G27" i="2"/>
  <c r="F27" i="2"/>
  <c r="D27" i="2"/>
  <c r="C27" i="2"/>
  <c r="B27" i="2"/>
  <c r="Q26" i="2"/>
  <c r="P26" i="2"/>
  <c r="O26" i="2"/>
  <c r="N26" i="2"/>
  <c r="M26" i="2"/>
  <c r="L26" i="2"/>
  <c r="K26" i="2"/>
  <c r="J26" i="2"/>
  <c r="I26" i="2"/>
  <c r="T26" i="2" s="1"/>
  <c r="H26" i="2"/>
  <c r="G26" i="2"/>
  <c r="D26" i="2"/>
  <c r="C26" i="2"/>
  <c r="R25" i="2"/>
  <c r="Q25" i="2"/>
  <c r="P25" i="2"/>
  <c r="O25" i="2"/>
  <c r="N25" i="2"/>
  <c r="M25" i="2"/>
  <c r="AA25" i="2" s="1"/>
  <c r="L25" i="2"/>
  <c r="K25" i="2"/>
  <c r="J25" i="2"/>
  <c r="I25" i="2"/>
  <c r="H25" i="2"/>
  <c r="G25" i="2"/>
  <c r="Z25" i="2" s="1"/>
  <c r="E25" i="2"/>
  <c r="F25" i="2" s="1"/>
  <c r="AC25" i="2" s="1"/>
  <c r="D25" i="2"/>
  <c r="C25" i="2"/>
  <c r="B25" i="2"/>
  <c r="T24" i="2"/>
  <c r="R24" i="2"/>
  <c r="S24" i="2" s="1"/>
  <c r="Q24" i="2"/>
  <c r="P24" i="2"/>
  <c r="O24" i="2"/>
  <c r="N24" i="2"/>
  <c r="M24" i="2"/>
  <c r="L24" i="2"/>
  <c r="K24" i="2"/>
  <c r="J24" i="2"/>
  <c r="I24" i="2"/>
  <c r="H24" i="2"/>
  <c r="G24" i="2"/>
  <c r="D24" i="2"/>
  <c r="C24" i="2"/>
  <c r="B24" i="2"/>
  <c r="W23" i="2"/>
  <c r="U23" i="2"/>
  <c r="R23" i="2"/>
  <c r="Q23" i="2"/>
  <c r="P23" i="2"/>
  <c r="O23" i="2"/>
  <c r="N23" i="2"/>
  <c r="M23" i="2"/>
  <c r="AC23" i="2" s="1"/>
  <c r="L23" i="2"/>
  <c r="K23" i="2"/>
  <c r="J23" i="2"/>
  <c r="I23" i="2"/>
  <c r="H23" i="2"/>
  <c r="G23" i="2"/>
  <c r="E23" i="2"/>
  <c r="F23" i="2" s="1"/>
  <c r="D23" i="2"/>
  <c r="C23" i="2"/>
  <c r="B23" i="2"/>
  <c r="AB22" i="2"/>
  <c r="R22" i="2"/>
  <c r="E22" i="2" s="1"/>
  <c r="F22" i="2" s="1"/>
  <c r="T22" i="2" s="1"/>
  <c r="Q22" i="2"/>
  <c r="P22" i="2"/>
  <c r="O22" i="2"/>
  <c r="N22" i="2"/>
  <c r="M22" i="2"/>
  <c r="L22" i="2"/>
  <c r="K22" i="2"/>
  <c r="J22" i="2"/>
  <c r="Z22" i="2" s="1"/>
  <c r="I22" i="2"/>
  <c r="H22" i="2"/>
  <c r="X22" i="2" s="1"/>
  <c r="G22" i="2"/>
  <c r="Y22" i="2" s="1"/>
  <c r="D22" i="2"/>
  <c r="C22" i="2"/>
  <c r="B22" i="2"/>
  <c r="R21" i="2"/>
  <c r="Q21" i="2"/>
  <c r="P21" i="2"/>
  <c r="O21" i="2"/>
  <c r="N21" i="2"/>
  <c r="M21" i="2"/>
  <c r="L21" i="2"/>
  <c r="K21" i="2"/>
  <c r="J21" i="2"/>
  <c r="I21" i="2"/>
  <c r="H21" i="2"/>
  <c r="G21" i="2"/>
  <c r="Y21" i="2" s="1"/>
  <c r="E21" i="2"/>
  <c r="F21" i="2" s="1"/>
  <c r="D21" i="2"/>
  <c r="C21" i="2"/>
  <c r="B21" i="2"/>
  <c r="R20" i="2"/>
  <c r="E20" i="2" s="1"/>
  <c r="F20" i="2" s="1"/>
  <c r="Q20" i="2"/>
  <c r="P20" i="2"/>
  <c r="O20" i="2"/>
  <c r="N20" i="2"/>
  <c r="M20" i="2"/>
  <c r="L20" i="2"/>
  <c r="AB20" i="2" s="1"/>
  <c r="K20" i="2"/>
  <c r="J20" i="2"/>
  <c r="I20" i="2"/>
  <c r="H20" i="2"/>
  <c r="G20" i="2"/>
  <c r="D20" i="2"/>
  <c r="C20" i="2"/>
  <c r="B20" i="2"/>
  <c r="R19" i="2"/>
  <c r="Q19" i="2"/>
  <c r="P19" i="2"/>
  <c r="O19" i="2"/>
  <c r="N19" i="2"/>
  <c r="M19" i="2"/>
  <c r="L19" i="2"/>
  <c r="K19" i="2"/>
  <c r="J19" i="2"/>
  <c r="I19" i="2"/>
  <c r="H19" i="2"/>
  <c r="G19" i="2"/>
  <c r="X19" i="2" s="1"/>
  <c r="E19" i="2"/>
  <c r="F19" i="2" s="1"/>
  <c r="AA19" i="2" s="1"/>
  <c r="D19" i="2"/>
  <c r="C19" i="2"/>
  <c r="B19" i="2"/>
  <c r="R18" i="2"/>
  <c r="E18" i="2" s="1"/>
  <c r="F18" i="2" s="1"/>
  <c r="Q18" i="2"/>
  <c r="P18" i="2"/>
  <c r="O18" i="2"/>
  <c r="N18" i="2"/>
  <c r="M18" i="2"/>
  <c r="L18" i="2"/>
  <c r="K18" i="2"/>
  <c r="J18" i="2"/>
  <c r="I18" i="2"/>
  <c r="H18" i="2"/>
  <c r="AD18" i="2" s="1"/>
  <c r="G18" i="2"/>
  <c r="D18" i="2"/>
  <c r="C18" i="2"/>
  <c r="B18" i="2"/>
  <c r="AC17" i="2"/>
  <c r="R17" i="2"/>
  <c r="Q17" i="2"/>
  <c r="P17" i="2"/>
  <c r="O17" i="2"/>
  <c r="N17" i="2"/>
  <c r="M17" i="2"/>
  <c r="AA17" i="2" s="1"/>
  <c r="L17" i="2"/>
  <c r="K17" i="2"/>
  <c r="J17" i="2"/>
  <c r="I17" i="2"/>
  <c r="H17" i="2"/>
  <c r="G17" i="2"/>
  <c r="E17" i="2"/>
  <c r="F17" i="2" s="1"/>
  <c r="U17" i="2" s="1"/>
  <c r="D17" i="2"/>
  <c r="C17" i="2"/>
  <c r="B17" i="2"/>
  <c r="U16" i="2"/>
  <c r="S16" i="2"/>
  <c r="Q16" i="2"/>
  <c r="P16" i="2"/>
  <c r="O16" i="2"/>
  <c r="N16" i="2"/>
  <c r="M16" i="2"/>
  <c r="L16" i="2"/>
  <c r="K16" i="2"/>
  <c r="J16" i="2"/>
  <c r="I16" i="2"/>
  <c r="D16" i="2"/>
  <c r="C16" i="2"/>
  <c r="R15" i="2"/>
  <c r="Q15" i="2"/>
  <c r="P15" i="2"/>
  <c r="O15" i="2"/>
  <c r="N15" i="2"/>
  <c r="M15" i="2"/>
  <c r="L15" i="2"/>
  <c r="K15" i="2"/>
  <c r="J15" i="2"/>
  <c r="I15" i="2"/>
  <c r="AA15" i="2" s="1"/>
  <c r="H15" i="2"/>
  <c r="G15" i="2"/>
  <c r="E15" i="2"/>
  <c r="F15" i="2" s="1"/>
  <c r="S15" i="2" s="1"/>
  <c r="D15" i="2"/>
  <c r="C15" i="2"/>
  <c r="B15" i="2"/>
  <c r="AD14" i="2"/>
  <c r="R14" i="2"/>
  <c r="E14" i="2" s="1"/>
  <c r="F14" i="2" s="1"/>
  <c r="Q14" i="2"/>
  <c r="P14" i="2"/>
  <c r="O14" i="2"/>
  <c r="N14" i="2"/>
  <c r="M14" i="2"/>
  <c r="L14" i="2"/>
  <c r="K14" i="2"/>
  <c r="J14" i="2"/>
  <c r="I14" i="2"/>
  <c r="H14" i="2"/>
  <c r="G14" i="2"/>
  <c r="D14" i="2"/>
  <c r="C14" i="2"/>
  <c r="B14" i="2"/>
  <c r="R13" i="2"/>
  <c r="Q13" i="2"/>
  <c r="P13" i="2"/>
  <c r="O13" i="2"/>
  <c r="N13" i="2"/>
  <c r="M13" i="2"/>
  <c r="L13" i="2"/>
  <c r="K13" i="2"/>
  <c r="AA13" i="2" s="1"/>
  <c r="J13" i="2"/>
  <c r="I13" i="2"/>
  <c r="Y13" i="2" s="1"/>
  <c r="H13" i="2"/>
  <c r="G13" i="2"/>
  <c r="Z13" i="2" s="1"/>
  <c r="E13" i="2"/>
  <c r="F13" i="2" s="1"/>
  <c r="AC13" i="2" s="1"/>
  <c r="D13" i="2"/>
  <c r="C13" i="2"/>
  <c r="B13" i="2"/>
  <c r="R12" i="2"/>
  <c r="E12" i="2" s="1"/>
  <c r="F12" i="2" s="1"/>
  <c r="Q12" i="2"/>
  <c r="P12" i="2"/>
  <c r="O12" i="2"/>
  <c r="N12" i="2"/>
  <c r="M12" i="2"/>
  <c r="L12" i="2"/>
  <c r="K12" i="2"/>
  <c r="J12" i="2"/>
  <c r="X12" i="2" s="1"/>
  <c r="I12" i="2"/>
  <c r="H12" i="2"/>
  <c r="Z12" i="2" s="1"/>
  <c r="G12" i="2"/>
  <c r="D12" i="2"/>
  <c r="C12" i="2"/>
  <c r="B12" i="2"/>
  <c r="S11" i="2"/>
  <c r="Q11" i="2"/>
  <c r="P11" i="2"/>
  <c r="O11" i="2"/>
  <c r="N11" i="2"/>
  <c r="M11" i="2"/>
  <c r="AC11" i="2" s="1"/>
  <c r="L11" i="2"/>
  <c r="K11" i="2"/>
  <c r="J11" i="2"/>
  <c r="I11" i="2"/>
  <c r="H11" i="2"/>
  <c r="G11" i="2"/>
  <c r="E11" i="2" s="1"/>
  <c r="F11" i="2" s="1"/>
  <c r="D11" i="2"/>
  <c r="C11" i="2"/>
  <c r="AB10" i="2"/>
  <c r="T10" i="2"/>
  <c r="R10" i="2"/>
  <c r="E10" i="2" s="1"/>
  <c r="F10" i="2" s="1"/>
  <c r="Q10" i="2"/>
  <c r="P10" i="2"/>
  <c r="O10" i="2"/>
  <c r="N10" i="2"/>
  <c r="M10" i="2"/>
  <c r="L10" i="2"/>
  <c r="Z10" i="2" s="1"/>
  <c r="K10" i="2"/>
  <c r="J10" i="2"/>
  <c r="I10" i="2"/>
  <c r="H10" i="2"/>
  <c r="G10" i="2"/>
  <c r="Y10" i="2" s="1"/>
  <c r="D10" i="2"/>
  <c r="C10" i="2"/>
  <c r="B10" i="2"/>
  <c r="R9" i="2"/>
  <c r="Q9" i="2"/>
  <c r="P9" i="2"/>
  <c r="O9" i="2"/>
  <c r="N9" i="2"/>
  <c r="M9" i="2"/>
  <c r="L9" i="2"/>
  <c r="K9" i="2"/>
  <c r="J9" i="2"/>
  <c r="I9" i="2"/>
  <c r="H9" i="2"/>
  <c r="G9" i="2"/>
  <c r="AC9" i="2" s="1"/>
  <c r="E9" i="2"/>
  <c r="F9" i="2" s="1"/>
  <c r="D9" i="2"/>
  <c r="C9" i="2"/>
  <c r="B9" i="2"/>
  <c r="R8" i="2"/>
  <c r="E8" i="2" s="1"/>
  <c r="Q8" i="2"/>
  <c r="P8" i="2"/>
  <c r="O8" i="2"/>
  <c r="N8" i="2"/>
  <c r="Z8" i="2" s="1"/>
  <c r="M8" i="2"/>
  <c r="L8" i="2"/>
  <c r="AD8" i="2" s="1"/>
  <c r="K8" i="2"/>
  <c r="J8" i="2"/>
  <c r="I8" i="2"/>
  <c r="H8" i="2"/>
  <c r="G8" i="2"/>
  <c r="F8" i="2"/>
  <c r="S8" i="2" s="1"/>
  <c r="D8" i="2"/>
  <c r="C8" i="2"/>
  <c r="B8" i="2"/>
  <c r="S7" i="2"/>
  <c r="Q7" i="2"/>
  <c r="P7" i="2"/>
  <c r="O7" i="2"/>
  <c r="N7" i="2"/>
  <c r="M7" i="2"/>
  <c r="L7" i="2"/>
  <c r="K7" i="2"/>
  <c r="J7" i="2"/>
  <c r="I7" i="2"/>
  <c r="H7" i="2"/>
  <c r="G7" i="2"/>
  <c r="D7" i="2"/>
  <c r="C7" i="2"/>
  <c r="U6" i="2"/>
  <c r="S6" i="2"/>
  <c r="R6" i="2"/>
  <c r="Q6" i="2"/>
  <c r="P6" i="2"/>
  <c r="O6" i="2"/>
  <c r="N6" i="2"/>
  <c r="M6" i="2"/>
  <c r="L6" i="2"/>
  <c r="K6" i="2"/>
  <c r="W6" i="2" s="1"/>
  <c r="J6" i="2"/>
  <c r="I6" i="2"/>
  <c r="H6" i="2"/>
  <c r="G6" i="2"/>
  <c r="AA6" i="2" s="1"/>
  <c r="E6" i="2"/>
  <c r="F6" i="2" s="1"/>
  <c r="D6" i="2"/>
  <c r="C6" i="2"/>
  <c r="B6" i="2"/>
  <c r="R5" i="2"/>
  <c r="E5" i="2" s="1"/>
  <c r="F5" i="2" s="1"/>
  <c r="Q5" i="2"/>
  <c r="P5" i="2"/>
  <c r="O5" i="2"/>
  <c r="N5" i="2"/>
  <c r="M5" i="2"/>
  <c r="L5" i="2"/>
  <c r="K5" i="2"/>
  <c r="J5" i="2"/>
  <c r="I5" i="2"/>
  <c r="H5" i="2"/>
  <c r="G5" i="2"/>
  <c r="D5" i="2"/>
  <c r="C5" i="2"/>
  <c r="B5" i="2"/>
  <c r="U4" i="2"/>
  <c r="R4" i="2"/>
  <c r="Q4" i="2"/>
  <c r="P4" i="2"/>
  <c r="O4" i="2"/>
  <c r="N4" i="2"/>
  <c r="M4" i="2"/>
  <c r="L4" i="2"/>
  <c r="K4" i="2"/>
  <c r="J4" i="2"/>
  <c r="I4" i="2"/>
  <c r="AC4" i="2" s="1"/>
  <c r="H4" i="2"/>
  <c r="G4" i="2"/>
  <c r="Y4" i="2" s="1"/>
  <c r="E4" i="2"/>
  <c r="F4" i="2" s="1"/>
  <c r="D4" i="2"/>
  <c r="C4" i="2"/>
  <c r="B4" i="2"/>
  <c r="AD3" i="2"/>
  <c r="R3" i="2"/>
  <c r="E3" i="2" s="1"/>
  <c r="Q3" i="2"/>
  <c r="P3" i="2"/>
  <c r="O3" i="2"/>
  <c r="N3" i="2"/>
  <c r="AB3" i="2" s="1"/>
  <c r="M3" i="2"/>
  <c r="L3" i="2"/>
  <c r="K3" i="2"/>
  <c r="J3" i="2"/>
  <c r="I3" i="2"/>
  <c r="H3" i="2"/>
  <c r="AA3" i="2" s="1"/>
  <c r="G3" i="2"/>
  <c r="W3" i="2" s="1"/>
  <c r="F3" i="2"/>
  <c r="S3" i="2" s="1"/>
  <c r="D3" i="2"/>
  <c r="C3" i="2"/>
  <c r="B3" i="2"/>
  <c r="AA47" i="1" l="1"/>
  <c r="E10" i="1" s="1"/>
  <c r="AA66" i="1"/>
  <c r="E56" i="1" s="1"/>
  <c r="AA20" i="1"/>
  <c r="I38" i="1" s="1"/>
  <c r="AA86" i="1"/>
  <c r="AA13" i="1"/>
  <c r="I10" i="1" s="1"/>
  <c r="AA26" i="1"/>
  <c r="E20" i="1" s="1"/>
  <c r="AA41" i="1"/>
  <c r="E11" i="1" s="1"/>
  <c r="AA72" i="1"/>
  <c r="I12" i="1" s="1"/>
  <c r="H12" i="1"/>
  <c r="H43" i="1"/>
  <c r="AA11" i="1"/>
  <c r="I43" i="1" s="1"/>
  <c r="AB107" i="1"/>
  <c r="AA25" i="1"/>
  <c r="I50" i="1" s="1"/>
  <c r="AA56" i="1"/>
  <c r="I40" i="1" s="1"/>
  <c r="AA87" i="1"/>
  <c r="E21" i="1" s="1"/>
  <c r="AC107" i="1"/>
  <c r="C11" i="1"/>
  <c r="AA19" i="1"/>
  <c r="I53" i="1" s="1"/>
  <c r="AA27" i="1"/>
  <c r="E66" i="1" s="1"/>
  <c r="AA43" i="1"/>
  <c r="I13" i="1" s="1"/>
  <c r="AA55" i="1"/>
  <c r="I8" i="1" s="1"/>
  <c r="P113" i="1"/>
  <c r="AA39" i="1"/>
  <c r="E68" i="1" s="1"/>
  <c r="AA51" i="1"/>
  <c r="I23" i="1" s="1"/>
  <c r="C72" i="1"/>
  <c r="P114" i="1"/>
  <c r="P116" i="1"/>
  <c r="AA62" i="1"/>
  <c r="I51" i="1" s="1"/>
  <c r="P115" i="1"/>
  <c r="AA23" i="1"/>
  <c r="E22" i="1" s="1"/>
  <c r="AA35" i="1"/>
  <c r="I21" i="1" s="1"/>
  <c r="AA38" i="1"/>
  <c r="E25" i="1" s="1"/>
  <c r="AA53" i="1"/>
  <c r="I7" i="1" s="1"/>
  <c r="C66" i="1"/>
  <c r="AA81" i="1"/>
  <c r="I72" i="1" s="1"/>
  <c r="AA97" i="1"/>
  <c r="E54" i="1" s="1"/>
  <c r="AA99" i="1"/>
  <c r="E50" i="1" s="1"/>
  <c r="AA8" i="1"/>
  <c r="I24" i="1" s="1"/>
  <c r="AA76" i="1"/>
  <c r="I68" i="1" s="1"/>
  <c r="AA6" i="1"/>
  <c r="E70" i="1" s="1"/>
  <c r="AA4" i="1"/>
  <c r="I20" i="1" s="1"/>
  <c r="AA5" i="1"/>
  <c r="I36" i="1" s="1"/>
  <c r="AA21" i="1"/>
  <c r="I71" i="1" s="1"/>
  <c r="AA49" i="1"/>
  <c r="E59" i="1" s="1"/>
  <c r="AA61" i="1"/>
  <c r="I5" i="1" s="1"/>
  <c r="H41" i="1"/>
  <c r="AA90" i="1"/>
  <c r="I41" i="1" s="1"/>
  <c r="D8" i="1"/>
  <c r="AA69" i="1"/>
  <c r="E8" i="1" s="1"/>
  <c r="AA98" i="1"/>
  <c r="E7" i="1" s="1"/>
  <c r="D7" i="1"/>
  <c r="D77" i="1"/>
  <c r="H37" i="1"/>
  <c r="AA65" i="1"/>
  <c r="I37" i="1" s="1"/>
  <c r="AA75" i="1"/>
  <c r="I70" i="1" s="1"/>
  <c r="H70" i="1"/>
  <c r="AA89" i="1"/>
  <c r="E5" i="1" s="1"/>
  <c r="AA91" i="1"/>
  <c r="E9" i="1" s="1"/>
  <c r="AA102" i="1"/>
  <c r="I6" i="1" s="1"/>
  <c r="H6" i="1"/>
  <c r="H15" i="1" s="1"/>
  <c r="D45" i="1"/>
  <c r="AA54" i="1"/>
  <c r="E39" i="1" s="1"/>
  <c r="D57" i="1"/>
  <c r="AA59" i="1"/>
  <c r="E57" i="1" s="1"/>
  <c r="AA77" i="1"/>
  <c r="I55" i="1" s="1"/>
  <c r="H55" i="1"/>
  <c r="H61" i="1" s="1"/>
  <c r="AA79" i="1"/>
  <c r="I56" i="1" s="1"/>
  <c r="AA93" i="1"/>
  <c r="E37" i="1" s="1"/>
  <c r="AA95" i="1"/>
  <c r="E55" i="1" s="1"/>
  <c r="AA94" i="1"/>
  <c r="I69" i="1" s="1"/>
  <c r="H69" i="1"/>
  <c r="AA101" i="1"/>
  <c r="I11" i="1" s="1"/>
  <c r="AA14" i="1"/>
  <c r="E24" i="1" s="1"/>
  <c r="D24" i="1"/>
  <c r="D30" i="1" s="1"/>
  <c r="AA34" i="1"/>
  <c r="I44" i="1" s="1"/>
  <c r="AA40" i="1"/>
  <c r="E51" i="1" s="1"/>
  <c r="AA42" i="1"/>
  <c r="E36" i="1" s="1"/>
  <c r="AA44" i="1"/>
  <c r="E69" i="1" s="1"/>
  <c r="AA50" i="1"/>
  <c r="E52" i="1" s="1"/>
  <c r="AA52" i="1"/>
  <c r="I67" i="1" s="1"/>
  <c r="D56" i="1"/>
  <c r="G71" i="1"/>
  <c r="AA17" i="1"/>
  <c r="I66" i="1" s="1"/>
  <c r="C20" i="1"/>
  <c r="C22" i="1"/>
  <c r="H25" i="1"/>
  <c r="H30" i="1" s="1"/>
  <c r="AA33" i="1"/>
  <c r="E67" i="1" s="1"/>
  <c r="G36" i="1"/>
  <c r="G38" i="1"/>
  <c r="AA45" i="1"/>
  <c r="E53" i="1" s="1"/>
  <c r="AA46" i="1"/>
  <c r="E23" i="1" s="1"/>
  <c r="G50" i="1"/>
  <c r="G53" i="1"/>
  <c r="AA63" i="1"/>
  <c r="I22" i="1" s="1"/>
  <c r="AA68" i="1"/>
  <c r="I9" i="1" s="1"/>
  <c r="AA74" i="1"/>
  <c r="E12" i="1" s="1"/>
  <c r="AA80" i="1"/>
  <c r="I42" i="1" s="1"/>
  <c r="AA84" i="1"/>
  <c r="I39" i="1" s="1"/>
  <c r="AA92" i="1"/>
  <c r="E71" i="1" s="1"/>
  <c r="AA96" i="1"/>
  <c r="I26" i="1" s="1"/>
  <c r="Y107" i="1"/>
  <c r="AA7" i="1"/>
  <c r="I35" i="1" s="1"/>
  <c r="AA9" i="1"/>
  <c r="E58" i="1" s="1"/>
  <c r="AA22" i="1"/>
  <c r="E6" i="1" s="1"/>
  <c r="AA24" i="1"/>
  <c r="I54" i="1" s="1"/>
  <c r="AA28" i="1"/>
  <c r="E35" i="1" s="1"/>
  <c r="C59" i="1"/>
  <c r="Z107" i="1"/>
  <c r="AA29" i="1"/>
  <c r="E38" i="1" s="1"/>
  <c r="AA32" i="1"/>
  <c r="E73" i="1" s="1"/>
  <c r="G68" i="1"/>
  <c r="G20" i="1"/>
  <c r="G24" i="1"/>
  <c r="S20" i="2"/>
  <c r="T20" i="2"/>
  <c r="V20" i="2"/>
  <c r="S18" i="2"/>
  <c r="V18" i="2"/>
  <c r="U11" i="2"/>
  <c r="W11" i="2"/>
  <c r="S14" i="2"/>
  <c r="V14" i="2"/>
  <c r="X14" i="2"/>
  <c r="V5" i="2"/>
  <c r="AD5" i="2"/>
  <c r="W8" i="2"/>
  <c r="Z17" i="2"/>
  <c r="AA8" i="2"/>
  <c r="U9" i="2"/>
  <c r="X10" i="2"/>
  <c r="AD10" i="2"/>
  <c r="V10" i="2"/>
  <c r="X18" i="2"/>
  <c r="AD20" i="2"/>
  <c r="Y25" i="2"/>
  <c r="Z26" i="2"/>
  <c r="E26" i="2"/>
  <c r="F26" i="2" s="1"/>
  <c r="AB26" i="2" s="1"/>
  <c r="AD26" i="2"/>
  <c r="R26" i="2"/>
  <c r="W32" i="2"/>
  <c r="Y38" i="2"/>
  <c r="W4" i="2"/>
  <c r="Z30" i="2"/>
  <c r="Y30" i="2"/>
  <c r="AD30" i="2"/>
  <c r="V30" i="2"/>
  <c r="T30" i="2"/>
  <c r="S30" i="2"/>
  <c r="AC30" i="2"/>
  <c r="AB30" i="2"/>
  <c r="AA30" i="2"/>
  <c r="W30" i="2"/>
  <c r="U30" i="2"/>
  <c r="AC31" i="2"/>
  <c r="U31" i="2"/>
  <c r="AB31" i="2"/>
  <c r="T31" i="2"/>
  <c r="Y31" i="2"/>
  <c r="V31" i="2"/>
  <c r="S31" i="2"/>
  <c r="AD31" i="2"/>
  <c r="AA31" i="2"/>
  <c r="X31" i="2"/>
  <c r="W31" i="2"/>
  <c r="AC33" i="2"/>
  <c r="U33" i="2"/>
  <c r="AB33" i="2"/>
  <c r="Y33" i="2"/>
  <c r="E33" i="2"/>
  <c r="F33" i="2" s="1"/>
  <c r="V33" i="2"/>
  <c r="R33" i="2"/>
  <c r="AD33" i="2"/>
  <c r="W33" i="2" s="1"/>
  <c r="Z33" i="2"/>
  <c r="X33" i="2"/>
  <c r="U55" i="2"/>
  <c r="S55" i="2"/>
  <c r="T5" i="2"/>
  <c r="AB6" i="2"/>
  <c r="T6" i="2"/>
  <c r="Z6" i="2"/>
  <c r="Y6" i="2"/>
  <c r="X6" i="2"/>
  <c r="AD6" i="2"/>
  <c r="V6" i="2"/>
  <c r="AC6" i="2"/>
  <c r="W9" i="2"/>
  <c r="AB11" i="2"/>
  <c r="T11" i="2"/>
  <c r="AA11" i="2"/>
  <c r="Z11" i="2"/>
  <c r="R11" i="2"/>
  <c r="Y11" i="2"/>
  <c r="X11" i="2"/>
  <c r="AD11" i="2"/>
  <c r="V11" i="2"/>
  <c r="S13" i="2"/>
  <c r="W14" i="2"/>
  <c r="Y15" i="2"/>
  <c r="Y17" i="2"/>
  <c r="W20" i="2"/>
  <c r="W21" i="2"/>
  <c r="AB23" i="2"/>
  <c r="T23" i="2"/>
  <c r="S23" i="2"/>
  <c r="AA23" i="2"/>
  <c r="Z23" i="2"/>
  <c r="Y23" i="2"/>
  <c r="X23" i="2"/>
  <c r="AD23" i="2"/>
  <c r="V23" i="2"/>
  <c r="X27" i="2"/>
  <c r="AC27" i="2"/>
  <c r="U27" i="2"/>
  <c r="W27" i="2"/>
  <c r="V27" i="2"/>
  <c r="T27" i="2"/>
  <c r="AD27" i="2"/>
  <c r="S27" i="2"/>
  <c r="AB27" i="2"/>
  <c r="Z27" i="2"/>
  <c r="AD54" i="2"/>
  <c r="V54" i="2"/>
  <c r="AC54" i="2"/>
  <c r="U54" i="2"/>
  <c r="AB54" i="2"/>
  <c r="T54" i="2"/>
  <c r="Y54" i="2"/>
  <c r="Z54" i="2"/>
  <c r="X54" i="2"/>
  <c r="AA56" i="2"/>
  <c r="AB8" i="2"/>
  <c r="AD16" i="2"/>
  <c r="T16" i="2"/>
  <c r="V32" i="2"/>
  <c r="S32" i="2"/>
  <c r="T3" i="2"/>
  <c r="V3" i="2"/>
  <c r="AD4" i="2"/>
  <c r="V4" i="2"/>
  <c r="AB4" i="2"/>
  <c r="T4" i="2"/>
  <c r="AA4" i="2"/>
  <c r="S4" i="2"/>
  <c r="Z4" i="2"/>
  <c r="X4" i="2"/>
  <c r="X5" i="2"/>
  <c r="Y9" i="2"/>
  <c r="U13" i="2"/>
  <c r="AC14" i="2"/>
  <c r="U14" i="2"/>
  <c r="AB14" i="2"/>
  <c r="T14" i="2"/>
  <c r="AA14" i="2"/>
  <c r="Z14" i="2"/>
  <c r="Y14" i="2"/>
  <c r="S19" i="2"/>
  <c r="AA20" i="2"/>
  <c r="S25" i="2"/>
  <c r="U32" i="2"/>
  <c r="AA33" i="2"/>
  <c r="Z3" i="2"/>
  <c r="Z5" i="2"/>
  <c r="T8" i="2"/>
  <c r="W12" i="2"/>
  <c r="S17" i="2"/>
  <c r="W18" i="2"/>
  <c r="Y19" i="2"/>
  <c r="U25" i="2"/>
  <c r="Y26" i="2"/>
  <c r="AA28" i="2"/>
  <c r="S28" i="2"/>
  <c r="X28" i="2"/>
  <c r="U28" i="2"/>
  <c r="AD28" i="2"/>
  <c r="T28" i="2"/>
  <c r="AC28" i="2"/>
  <c r="AB28" i="2"/>
  <c r="Z28" i="2"/>
  <c r="W28" i="2"/>
  <c r="X30" i="2"/>
  <c r="Z31" i="2"/>
  <c r="AA35" i="2"/>
  <c r="Z35" i="2"/>
  <c r="AC35" i="2"/>
  <c r="U35" i="2"/>
  <c r="Y35" i="2"/>
  <c r="X35" i="2"/>
  <c r="V35" i="2"/>
  <c r="T35" i="2"/>
  <c r="AB35" i="2"/>
  <c r="U40" i="2"/>
  <c r="S40" i="2"/>
  <c r="AB5" i="2"/>
  <c r="X7" i="2"/>
  <c r="AD7" i="2"/>
  <c r="E7" i="2"/>
  <c r="F7" i="2" s="1"/>
  <c r="AA7" i="2" s="1"/>
  <c r="AC7" i="2"/>
  <c r="U7" i="2"/>
  <c r="AB7" i="2"/>
  <c r="T7" i="2"/>
  <c r="Z7" i="2"/>
  <c r="R7" i="2"/>
  <c r="V8" i="2"/>
  <c r="AD9" i="2"/>
  <c r="V9" i="2"/>
  <c r="AF10" i="2"/>
  <c r="AB9" i="2"/>
  <c r="T9" i="2"/>
  <c r="AA9" i="2"/>
  <c r="S9" i="2"/>
  <c r="Z9" i="2"/>
  <c r="X9" i="2"/>
  <c r="AD12" i="2"/>
  <c r="V12" i="2"/>
  <c r="AC12" i="2"/>
  <c r="U12" i="2"/>
  <c r="AB12" i="2"/>
  <c r="T12" i="2"/>
  <c r="X15" i="2"/>
  <c r="AC18" i="2"/>
  <c r="U18" i="2"/>
  <c r="T18" i="2"/>
  <c r="AB18" i="2"/>
  <c r="AA18" i="2"/>
  <c r="Z18" i="2"/>
  <c r="Y18" i="2"/>
  <c r="Z20" i="2"/>
  <c r="AD24" i="2"/>
  <c r="V24" i="2"/>
  <c r="AC24" i="2"/>
  <c r="U24" i="2"/>
  <c r="E24" i="2"/>
  <c r="F24" i="2" s="1"/>
  <c r="Z24" i="2" s="1"/>
  <c r="AB24" i="2"/>
  <c r="Z32" i="2"/>
  <c r="AC38" i="2"/>
  <c r="W40" i="2"/>
  <c r="AC55" i="2"/>
  <c r="Y5" i="2"/>
  <c r="E16" i="2"/>
  <c r="F16" i="2" s="1"/>
  <c r="Y16" i="2" s="1"/>
  <c r="AD21" i="2"/>
  <c r="V21" i="2"/>
  <c r="AC21" i="2"/>
  <c r="U21" i="2"/>
  <c r="AB21" i="2"/>
  <c r="T21" i="2"/>
  <c r="AA21" i="2"/>
  <c r="S21" i="2"/>
  <c r="Z21" i="2"/>
  <c r="X21" i="2"/>
  <c r="AA55" i="2"/>
  <c r="Y34" i="2"/>
  <c r="AD36" i="2"/>
  <c r="V36" i="2"/>
  <c r="AC36" i="2"/>
  <c r="U36" i="2"/>
  <c r="Z36" i="2"/>
  <c r="X36" i="2"/>
  <c r="AA36" i="2"/>
  <c r="AC39" i="2"/>
  <c r="U39" i="2"/>
  <c r="Y39" i="2"/>
  <c r="U3" i="2"/>
  <c r="AC3" i="2"/>
  <c r="S5" i="2"/>
  <c r="AA5" i="2"/>
  <c r="U8" i="2"/>
  <c r="AC8" i="2"/>
  <c r="S10" i="2"/>
  <c r="AA10" i="2"/>
  <c r="Y12" i="2"/>
  <c r="T13" i="2"/>
  <c r="AB13" i="2"/>
  <c r="Z15" i="2"/>
  <c r="T17" i="2"/>
  <c r="AB17" i="2"/>
  <c r="Z19" i="2"/>
  <c r="U20" i="2"/>
  <c r="AC20" i="2"/>
  <c r="S22" i="2"/>
  <c r="AA22" i="2"/>
  <c r="Y24" i="2"/>
  <c r="T25" i="2"/>
  <c r="AB25" i="2"/>
  <c r="X29" i="2"/>
  <c r="Y32" i="2"/>
  <c r="W34" i="2"/>
  <c r="W35" i="2"/>
  <c r="AB36" i="2"/>
  <c r="W38" i="2"/>
  <c r="Z42" i="2"/>
  <c r="Y42" i="2"/>
  <c r="X42" i="2"/>
  <c r="AD42" i="2"/>
  <c r="V42" i="2"/>
  <c r="AB42" i="2"/>
  <c r="T42" i="2"/>
  <c r="AC42" i="2"/>
  <c r="AA45" i="2"/>
  <c r="Z45" i="2"/>
  <c r="Y45" i="2"/>
  <c r="AC45" i="2"/>
  <c r="U45" i="2"/>
  <c r="S46" i="2"/>
  <c r="Y47" i="2"/>
  <c r="AD47" i="2"/>
  <c r="Y49" i="2"/>
  <c r="AD49" i="2"/>
  <c r="AC51" i="2"/>
  <c r="U51" i="2"/>
  <c r="AB51" i="2"/>
  <c r="T51" i="2"/>
  <c r="Y51" i="2"/>
  <c r="W54" i="2"/>
  <c r="AC59" i="2"/>
  <c r="Z61" i="2"/>
  <c r="Y61" i="2"/>
  <c r="X61" i="2"/>
  <c r="T62" i="2"/>
  <c r="AC65" i="2"/>
  <c r="V65" i="2"/>
  <c r="U65" i="2"/>
  <c r="T65" i="2"/>
  <c r="T92" i="2"/>
  <c r="S92" i="2"/>
  <c r="V95" i="2"/>
  <c r="U95" i="2"/>
  <c r="U5" i="2"/>
  <c r="AC5" i="2"/>
  <c r="U10" i="2"/>
  <c r="AC10" i="2"/>
  <c r="S12" i="2"/>
  <c r="AA12" i="2"/>
  <c r="V13" i="2"/>
  <c r="AD13" i="2"/>
  <c r="T15" i="2"/>
  <c r="AB15" i="2"/>
  <c r="V17" i="2"/>
  <c r="AD17" i="2"/>
  <c r="T19" i="2"/>
  <c r="AB19" i="2"/>
  <c r="U22" i="2"/>
  <c r="AC22" i="2"/>
  <c r="V25" i="2"/>
  <c r="AD25" i="2"/>
  <c r="W29" i="2"/>
  <c r="Z29" i="2"/>
  <c r="X32" i="2"/>
  <c r="AA32" i="2"/>
  <c r="Z34" i="2"/>
  <c r="AD34" i="2"/>
  <c r="V37" i="2"/>
  <c r="T39" i="2"/>
  <c r="Z40" i="2"/>
  <c r="Y40" i="2"/>
  <c r="X40" i="2"/>
  <c r="AD40" i="2"/>
  <c r="V40" i="2"/>
  <c r="AB40" i="2"/>
  <c r="T40" i="2"/>
  <c r="AC40" i="2"/>
  <c r="W50" i="2"/>
  <c r="U53" i="2"/>
  <c r="V56" i="2"/>
  <c r="AD58" i="2"/>
  <c r="V58" i="2"/>
  <c r="AC58" i="2"/>
  <c r="U58" i="2"/>
  <c r="AB58" i="2"/>
  <c r="T58" i="2"/>
  <c r="W58" i="2"/>
  <c r="S58" i="2"/>
  <c r="AA58" i="2"/>
  <c r="Y58" i="2"/>
  <c r="Y63" i="2"/>
  <c r="X8" i="2"/>
  <c r="W13" i="2"/>
  <c r="U15" i="2"/>
  <c r="AC15" i="2"/>
  <c r="W17" i="2"/>
  <c r="U19" i="2"/>
  <c r="AC19" i="2"/>
  <c r="X20" i="2"/>
  <c r="V22" i="2"/>
  <c r="AD22" i="2"/>
  <c r="W25" i="2"/>
  <c r="AB29" i="2"/>
  <c r="AC32" i="2"/>
  <c r="S36" i="2"/>
  <c r="W37" i="2"/>
  <c r="AB38" i="2"/>
  <c r="T38" i="2"/>
  <c r="AA38" i="2"/>
  <c r="S38" i="2"/>
  <c r="Z38" i="2"/>
  <c r="X38" i="2"/>
  <c r="AD38" i="2"/>
  <c r="V38" i="2"/>
  <c r="X39" i="2"/>
  <c r="AD44" i="2"/>
  <c r="V44" i="2"/>
  <c r="Z44" i="2"/>
  <c r="AB73" i="2"/>
  <c r="T73" i="2"/>
  <c r="AA73" i="2"/>
  <c r="S73" i="2"/>
  <c r="Z73" i="2"/>
  <c r="Y73" i="2"/>
  <c r="X73" i="2"/>
  <c r="AC73" i="2"/>
  <c r="U73" i="2"/>
  <c r="AD73" i="2"/>
  <c r="W73" i="2"/>
  <c r="V73" i="2"/>
  <c r="Y87" i="2"/>
  <c r="X87" i="2"/>
  <c r="X3" i="2"/>
  <c r="Y3" i="2"/>
  <c r="W5" i="2"/>
  <c r="Y8" i="2"/>
  <c r="W10" i="2"/>
  <c r="X13" i="2"/>
  <c r="V15" i="2"/>
  <c r="AD15" i="2"/>
  <c r="X17" i="2"/>
  <c r="V19" i="2"/>
  <c r="AD19" i="2"/>
  <c r="Y20" i="2"/>
  <c r="W22" i="2"/>
  <c r="X25" i="2"/>
  <c r="AC29" i="2"/>
  <c r="AD32" i="2"/>
  <c r="S34" i="2"/>
  <c r="T36" i="2"/>
  <c r="Z39" i="2"/>
  <c r="S42" i="2"/>
  <c r="AD46" i="2"/>
  <c r="V46" i="2"/>
  <c r="AC46" i="2"/>
  <c r="U46" i="2"/>
  <c r="AB46" i="2"/>
  <c r="T46" i="2"/>
  <c r="Z46" i="2"/>
  <c r="X46" i="2"/>
  <c r="T47" i="2"/>
  <c r="AD48" i="2"/>
  <c r="T49" i="2"/>
  <c r="U59" i="2"/>
  <c r="T59" i="2"/>
  <c r="S59" i="2"/>
  <c r="AB62" i="2"/>
  <c r="AC62" i="2"/>
  <c r="AD67" i="2"/>
  <c r="V67" i="2"/>
  <c r="AC67" i="2"/>
  <c r="AB67" i="2"/>
  <c r="AA67" i="2"/>
  <c r="Z67" i="2"/>
  <c r="U67" i="2"/>
  <c r="T67" i="2"/>
  <c r="S67" i="2"/>
  <c r="Y69" i="2"/>
  <c r="AD95" i="2"/>
  <c r="W15" i="2"/>
  <c r="W19" i="2"/>
  <c r="W36" i="2"/>
  <c r="Y37" i="2"/>
  <c r="X37" i="2"/>
  <c r="AC37" i="2"/>
  <c r="U37" i="2"/>
  <c r="AA37" i="2"/>
  <c r="S37" i="2"/>
  <c r="AB37" i="2"/>
  <c r="AB39" i="2"/>
  <c r="AD41" i="2"/>
  <c r="E41" i="2"/>
  <c r="F41" i="2" s="1"/>
  <c r="U41" i="2" s="1"/>
  <c r="R41" i="2"/>
  <c r="AB50" i="2"/>
  <c r="T50" i="2"/>
  <c r="AA50" i="2"/>
  <c r="S50" i="2"/>
  <c r="Z50" i="2"/>
  <c r="Y50" i="2"/>
  <c r="X50" i="2"/>
  <c r="AD50" i="2"/>
  <c r="V50" i="2"/>
  <c r="AA79" i="2"/>
  <c r="Z79" i="2"/>
  <c r="Y79" i="2"/>
  <c r="X79" i="2"/>
  <c r="V34" i="2"/>
  <c r="Y36" i="2"/>
  <c r="AD37" i="2"/>
  <c r="W39" i="2"/>
  <c r="AA43" i="2"/>
  <c r="U44" i="2"/>
  <c r="AB45" i="2"/>
  <c r="AB53" i="2"/>
  <c r="T53" i="2"/>
  <c r="AA53" i="2"/>
  <c r="S53" i="2"/>
  <c r="Z53" i="2"/>
  <c r="Y53" i="2"/>
  <c r="X53" i="2"/>
  <c r="AD53" i="2"/>
  <c r="V53" i="2"/>
  <c r="X58" i="2"/>
  <c r="AB65" i="2"/>
  <c r="AC83" i="2"/>
  <c r="AB83" i="2"/>
  <c r="U56" i="2"/>
  <c r="T56" i="2"/>
  <c r="AD56" i="2"/>
  <c r="AC56" i="2"/>
  <c r="AB56" i="2"/>
  <c r="Z56" i="2"/>
  <c r="S60" i="2"/>
  <c r="U60" i="2"/>
  <c r="V62" i="2"/>
  <c r="U62" i="2"/>
  <c r="T99" i="2"/>
  <c r="S99" i="2"/>
  <c r="W43" i="2"/>
  <c r="S47" i="2"/>
  <c r="AA47" i="2"/>
  <c r="S49" i="2"/>
  <c r="AA49" i="2"/>
  <c r="T52" i="2"/>
  <c r="AB52" i="2"/>
  <c r="T55" i="2"/>
  <c r="AB55" i="2"/>
  <c r="Y56" i="2"/>
  <c r="V57" i="2"/>
  <c r="X59" i="2"/>
  <c r="Z59" i="2"/>
  <c r="R60" i="2"/>
  <c r="AC60" i="2"/>
  <c r="Z70" i="2"/>
  <c r="AD72" i="2"/>
  <c r="AC72" i="2"/>
  <c r="AC76" i="2"/>
  <c r="U76" i="2"/>
  <c r="AB76" i="2"/>
  <c r="T76" i="2"/>
  <c r="AA76" i="2"/>
  <c r="S76" i="2"/>
  <c r="Z76" i="2"/>
  <c r="Y76" i="2"/>
  <c r="AD76" i="2"/>
  <c r="V76" i="2"/>
  <c r="AD79" i="2"/>
  <c r="AB81" i="2"/>
  <c r="T81" i="2"/>
  <c r="AA81" i="2"/>
  <c r="S81" i="2"/>
  <c r="Z81" i="2"/>
  <c r="Y81" i="2"/>
  <c r="X81" i="2"/>
  <c r="AC81" i="2"/>
  <c r="U81" i="2"/>
  <c r="X85" i="2"/>
  <c r="AA87" i="2"/>
  <c r="Z87" i="2"/>
  <c r="Z88" i="2"/>
  <c r="AB92" i="2"/>
  <c r="AA92" i="2"/>
  <c r="Z93" i="2"/>
  <c r="Y97" i="2"/>
  <c r="V98" i="2"/>
  <c r="U99" i="2"/>
  <c r="AB99" i="2"/>
  <c r="AA100" i="2"/>
  <c r="S29" i="2"/>
  <c r="AA29" i="2"/>
  <c r="T32" i="2"/>
  <c r="AB32" i="2"/>
  <c r="T34" i="2"/>
  <c r="AB34" i="2"/>
  <c r="S39" i="2"/>
  <c r="AA39" i="2"/>
  <c r="Y43" i="2"/>
  <c r="T44" i="2"/>
  <c r="AB44" i="2"/>
  <c r="U47" i="2"/>
  <c r="AC47" i="2"/>
  <c r="U49" i="2"/>
  <c r="AC49" i="2"/>
  <c r="S51" i="2"/>
  <c r="AA51" i="2"/>
  <c r="V52" i="2"/>
  <c r="AD52" i="2"/>
  <c r="S54" i="2"/>
  <c r="AA54" i="2"/>
  <c r="V55" i="2"/>
  <c r="AD55" i="2"/>
  <c r="AA57" i="2"/>
  <c r="S57" i="2"/>
  <c r="Z57" i="2"/>
  <c r="Y57" i="2"/>
  <c r="X57" i="2"/>
  <c r="T61" i="2"/>
  <c r="X64" i="2"/>
  <c r="AD71" i="2"/>
  <c r="AA72" i="2"/>
  <c r="W82" i="2"/>
  <c r="AD85" i="2"/>
  <c r="AC89" i="2"/>
  <c r="U89" i="2"/>
  <c r="AB89" i="2"/>
  <c r="T89" i="2"/>
  <c r="AA89" i="2"/>
  <c r="S89" i="2"/>
  <c r="Z89" i="2"/>
  <c r="Y89" i="2"/>
  <c r="AD89" i="2"/>
  <c r="V89" i="2"/>
  <c r="Y92" i="2"/>
  <c r="Y99" i="2"/>
  <c r="W52" i="2"/>
  <c r="W55" i="2"/>
  <c r="AB57" i="2"/>
  <c r="W63" i="2"/>
  <c r="AB75" i="2"/>
  <c r="AC78" i="2"/>
  <c r="Y80" i="2"/>
  <c r="W84" i="2"/>
  <c r="AC85" i="2"/>
  <c r="AB85" i="2"/>
  <c r="U85" i="2"/>
  <c r="T85" i="2"/>
  <c r="T88" i="2"/>
  <c r="W90" i="2"/>
  <c r="S94" i="2"/>
  <c r="AA95" i="2"/>
  <c r="U100" i="2"/>
  <c r="W47" i="2"/>
  <c r="W49" i="2"/>
  <c r="X52" i="2"/>
  <c r="X55" i="2"/>
  <c r="AC57" i="2"/>
  <c r="X63" i="2"/>
  <c r="AC64" i="2"/>
  <c r="U64" i="2"/>
  <c r="AB64" i="2"/>
  <c r="AD66" i="2"/>
  <c r="V66" i="2"/>
  <c r="AC66" i="2"/>
  <c r="U66" i="2"/>
  <c r="AB66" i="2"/>
  <c r="T66" i="2"/>
  <c r="AA66" i="2"/>
  <c r="S66" i="2"/>
  <c r="Z66" i="2"/>
  <c r="AB68" i="2"/>
  <c r="T68" i="2"/>
  <c r="AA68" i="2"/>
  <c r="S68" i="2"/>
  <c r="Z68" i="2"/>
  <c r="Y68" i="2"/>
  <c r="X68" i="2"/>
  <c r="AC68" i="2"/>
  <c r="U68" i="2"/>
  <c r="AA70" i="2"/>
  <c r="T70" i="2"/>
  <c r="Y72" i="2"/>
  <c r="AC77" i="2"/>
  <c r="AB77" i="2"/>
  <c r="U77" i="2"/>
  <c r="T77" i="2"/>
  <c r="V81" i="2"/>
  <c r="AB82" i="2"/>
  <c r="AA82" i="2"/>
  <c r="Z83" i="2"/>
  <c r="S85" i="2"/>
  <c r="AA86" i="2"/>
  <c r="X90" i="2"/>
  <c r="T93" i="2"/>
  <c r="AD97" i="2"/>
  <c r="AC97" i="2"/>
  <c r="AB98" i="2"/>
  <c r="T98" i="2"/>
  <c r="AA98" i="2"/>
  <c r="S98" i="2"/>
  <c r="Z98" i="2"/>
  <c r="Y98" i="2"/>
  <c r="X98" i="2"/>
  <c r="AC98" i="2"/>
  <c r="U98" i="2"/>
  <c r="V29" i="2"/>
  <c r="AD29" i="2"/>
  <c r="V39" i="2"/>
  <c r="AD39" i="2"/>
  <c r="T43" i="2"/>
  <c r="AB43" i="2"/>
  <c r="W44" i="2"/>
  <c r="X47" i="2"/>
  <c r="X49" i="2"/>
  <c r="V51" i="2"/>
  <c r="AD51" i="2"/>
  <c r="Y52" i="2"/>
  <c r="Y55" i="2"/>
  <c r="AD57" i="2"/>
  <c r="W60" i="2"/>
  <c r="W61" i="2"/>
  <c r="Z62" i="2"/>
  <c r="Y62" i="2"/>
  <c r="X62" i="2"/>
  <c r="W62" i="2"/>
  <c r="U70" i="2"/>
  <c r="AB74" i="2"/>
  <c r="AA74" i="2"/>
  <c r="Z75" i="2"/>
  <c r="X76" i="2"/>
  <c r="S77" i="2"/>
  <c r="AA78" i="2"/>
  <c r="T82" i="2"/>
  <c r="S82" i="2"/>
  <c r="Z85" i="2"/>
  <c r="X86" i="2"/>
  <c r="AD90" i="2"/>
  <c r="R91" i="2"/>
  <c r="AC91" i="2"/>
  <c r="E91" i="2"/>
  <c r="F91" i="2" s="1"/>
  <c r="W91" i="2" s="1"/>
  <c r="U93" i="2"/>
  <c r="AD96" i="2"/>
  <c r="AC100" i="2"/>
  <c r="U43" i="2"/>
  <c r="E48" i="2"/>
  <c r="F48" i="2" s="1"/>
  <c r="Z48" i="2" s="1"/>
  <c r="Z55" i="2"/>
  <c r="E60" i="2"/>
  <c r="F60" i="2" s="1"/>
  <c r="Y60" i="2" s="1"/>
  <c r="X60" i="2"/>
  <c r="AA62" i="2"/>
  <c r="AC63" i="2"/>
  <c r="U63" i="2"/>
  <c r="AB63" i="2"/>
  <c r="T63" i="2"/>
  <c r="AA63" i="2"/>
  <c r="S63" i="2"/>
  <c r="Z63" i="2"/>
  <c r="AD63" i="2"/>
  <c r="S64" i="2"/>
  <c r="Y67" i="2"/>
  <c r="W69" i="2"/>
  <c r="T74" i="2"/>
  <c r="S74" i="2"/>
  <c r="Z77" i="2"/>
  <c r="X78" i="2"/>
  <c r="Y82" i="2"/>
  <c r="AA85" i="2"/>
  <c r="AC90" i="2"/>
  <c r="AB90" i="2"/>
  <c r="U90" i="2"/>
  <c r="T90" i="2"/>
  <c r="W92" i="2"/>
  <c r="AB96" i="2"/>
  <c r="T96" i="2"/>
  <c r="AA96" i="2"/>
  <c r="Z96" i="2"/>
  <c r="AA97" i="2"/>
  <c r="W99" i="2"/>
  <c r="AA65" i="2"/>
  <c r="AB69" i="2"/>
  <c r="AC70" i="2"/>
  <c r="AD80" i="2"/>
  <c r="AC80" i="2"/>
  <c r="AC84" i="2"/>
  <c r="U84" i="2"/>
  <c r="AB84" i="2"/>
  <c r="T84" i="2"/>
  <c r="AA84" i="2"/>
  <c r="S84" i="2"/>
  <c r="Z84" i="2"/>
  <c r="Y84" i="2"/>
  <c r="AD84" i="2"/>
  <c r="V84" i="2"/>
  <c r="AD87" i="2"/>
  <c r="AC92" i="2"/>
  <c r="AC99" i="2"/>
  <c r="X69" i="2"/>
  <c r="Z72" i="2"/>
  <c r="X74" i="2"/>
  <c r="S75" i="2"/>
  <c r="AA75" i="2"/>
  <c r="T78" i="2"/>
  <c r="AB78" i="2"/>
  <c r="W79" i="2"/>
  <c r="Z80" i="2"/>
  <c r="X82" i="2"/>
  <c r="S83" i="2"/>
  <c r="AA83" i="2"/>
  <c r="Y85" i="2"/>
  <c r="T86" i="2"/>
  <c r="AB86" i="2"/>
  <c r="W87" i="2"/>
  <c r="AA88" i="2"/>
  <c r="Y90" i="2"/>
  <c r="X92" i="2"/>
  <c r="S93" i="2"/>
  <c r="AA93" i="2"/>
  <c r="T95" i="2"/>
  <c r="AB95" i="2"/>
  <c r="W96" i="2"/>
  <c r="Z97" i="2"/>
  <c r="X99" i="2"/>
  <c r="AB100" i="2"/>
  <c r="W101" i="2"/>
  <c r="W65" i="2"/>
  <c r="AA69" i="2"/>
  <c r="V70" i="2"/>
  <c r="AD70" i="2"/>
  <c r="R71" i="2"/>
  <c r="U72" i="2"/>
  <c r="V75" i="2"/>
  <c r="AD75" i="2"/>
  <c r="W78" i="2"/>
  <c r="U80" i="2"/>
  <c r="V83" i="2"/>
  <c r="AD83" i="2"/>
  <c r="W86" i="2"/>
  <c r="V88" i="2"/>
  <c r="AD88" i="2"/>
  <c r="V93" i="2"/>
  <c r="AD93" i="2"/>
  <c r="W95" i="2"/>
  <c r="U97" i="2"/>
  <c r="AA99" i="2"/>
  <c r="W100" i="2"/>
  <c r="Z101" i="2"/>
  <c r="X65" i="2"/>
  <c r="T69" i="2"/>
  <c r="W70" i="2"/>
  <c r="W75" i="2"/>
  <c r="W83" i="2"/>
  <c r="W88" i="2"/>
  <c r="W93" i="2"/>
  <c r="X95" i="2"/>
  <c r="X100" i="2"/>
  <c r="S101" i="2"/>
  <c r="AA101" i="2"/>
  <c r="W56" i="2"/>
  <c r="V59" i="2"/>
  <c r="AD59" i="2"/>
  <c r="U61" i="2"/>
  <c r="AC61" i="2"/>
  <c r="V64" i="2"/>
  <c r="AD64" i="2"/>
  <c r="Y65" i="2"/>
  <c r="W67" i="2"/>
  <c r="U69" i="2"/>
  <c r="AC69" i="2"/>
  <c r="X70" i="2"/>
  <c r="W72" i="2"/>
  <c r="U74" i="2"/>
  <c r="AC74" i="2"/>
  <c r="X75" i="2"/>
  <c r="V77" i="2"/>
  <c r="AD77" i="2"/>
  <c r="Y78" i="2"/>
  <c r="T79" i="2"/>
  <c r="AB79" i="2"/>
  <c r="W80" i="2"/>
  <c r="AC82" i="2"/>
  <c r="X83" i="2"/>
  <c r="V85" i="2"/>
  <c r="Y86" i="2"/>
  <c r="T87" i="2"/>
  <c r="AB87" i="2"/>
  <c r="X88" i="2"/>
  <c r="V90" i="2"/>
  <c r="U92" i="2"/>
  <c r="X93" i="2"/>
  <c r="Y95" i="2"/>
  <c r="W97" i="2"/>
  <c r="Y100" i="2"/>
  <c r="T101" i="2"/>
  <c r="AB101" i="2"/>
  <c r="X56" i="2"/>
  <c r="W59" i="2"/>
  <c r="V61" i="2"/>
  <c r="AD61" i="2"/>
  <c r="W64" i="2"/>
  <c r="Z65" i="2"/>
  <c r="X67" i="2"/>
  <c r="V69" i="2"/>
  <c r="AD69" i="2"/>
  <c r="Y70" i="2"/>
  <c r="E71" i="2"/>
  <c r="F71" i="2" s="1"/>
  <c r="T71" i="2" s="1"/>
  <c r="U71" i="2"/>
  <c r="X72" i="2"/>
  <c r="V74" i="2"/>
  <c r="AD74" i="2"/>
  <c r="Y75" i="2"/>
  <c r="W77" i="2"/>
  <c r="Z78" i="2"/>
  <c r="U79" i="2"/>
  <c r="AC79" i="2"/>
  <c r="X80" i="2"/>
  <c r="V82" i="2"/>
  <c r="AD82" i="2"/>
  <c r="Y83" i="2"/>
  <c r="W85" i="2"/>
  <c r="Z86" i="2"/>
  <c r="U87" i="2"/>
  <c r="AC87" i="2"/>
  <c r="Y88" i="2"/>
  <c r="V92" i="2"/>
  <c r="AD92" i="2"/>
  <c r="Y93" i="2"/>
  <c r="E94" i="2"/>
  <c r="F94" i="2" s="1"/>
  <c r="W94" i="2" s="1"/>
  <c r="AD94" i="2"/>
  <c r="R95" i="2"/>
  <c r="Z95" i="2"/>
  <c r="U96" i="2"/>
  <c r="AC96" i="2"/>
  <c r="X97" i="2"/>
  <c r="V99" i="2"/>
  <c r="AD99" i="2"/>
  <c r="R100" i="2"/>
  <c r="Z100" i="2"/>
  <c r="U101" i="2"/>
  <c r="AC101" i="2"/>
  <c r="S65" i="2"/>
  <c r="V71" i="2"/>
  <c r="S78" i="2"/>
  <c r="V79" i="2"/>
  <c r="S86" i="2"/>
  <c r="V87" i="2"/>
  <c r="R88" i="2"/>
  <c r="V96" i="2"/>
  <c r="V101" i="2"/>
  <c r="I61" i="1" l="1"/>
  <c r="I62" i="1" s="1"/>
  <c r="E15" i="1"/>
  <c r="E16" i="1" s="1"/>
  <c r="I15" i="1"/>
  <c r="I16" i="1" s="1"/>
  <c r="D15" i="1"/>
  <c r="Q115" i="1"/>
  <c r="Q116" i="1"/>
  <c r="Q113" i="1"/>
  <c r="Q114" i="1"/>
  <c r="H45" i="1"/>
  <c r="E77" i="1"/>
  <c r="E78" i="1" s="1"/>
  <c r="E61" i="1"/>
  <c r="E62" i="1" s="1"/>
  <c r="E30" i="1"/>
  <c r="E31" i="1" s="1"/>
  <c r="I77" i="1"/>
  <c r="I78" i="1" s="1"/>
  <c r="D61" i="1"/>
  <c r="E45" i="1"/>
  <c r="E46" i="1" s="1"/>
  <c r="H77" i="1"/>
  <c r="I45" i="1"/>
  <c r="I46" i="1" s="1"/>
  <c r="AA107" i="1"/>
  <c r="I30" i="1"/>
  <c r="I31" i="1" s="1"/>
  <c r="V94" i="2"/>
  <c r="AC94" i="2"/>
  <c r="Z71" i="2"/>
  <c r="Y71" i="2"/>
  <c r="V48" i="2"/>
  <c r="U91" i="2"/>
  <c r="AB91" i="2"/>
  <c r="AC41" i="2"/>
  <c r="W48" i="2"/>
  <c r="Z16" i="2"/>
  <c r="AA16" i="2"/>
  <c r="X26" i="2"/>
  <c r="X41" i="2"/>
  <c r="X48" i="2"/>
  <c r="W71" i="2"/>
  <c r="X91" i="2"/>
  <c r="AC48" i="2"/>
  <c r="V60" i="2"/>
  <c r="V41" i="2"/>
  <c r="AB16" i="2"/>
  <c r="U26" i="2"/>
  <c r="AA71" i="2"/>
  <c r="Y91" i="2"/>
  <c r="U48" i="2"/>
  <c r="Z60" i="2"/>
  <c r="AB48" i="2"/>
  <c r="W41" i="2"/>
  <c r="AA24" i="2"/>
  <c r="AC16" i="2"/>
  <c r="AA26" i="2"/>
  <c r="AC26" i="2"/>
  <c r="Z94" i="2"/>
  <c r="X71" i="2"/>
  <c r="AA94" i="2"/>
  <c r="AA60" i="2"/>
  <c r="Y41" i="2"/>
  <c r="W24" i="2"/>
  <c r="V16" i="2"/>
  <c r="Y7" i="2"/>
  <c r="AB71" i="2"/>
  <c r="X94" i="2"/>
  <c r="Y94" i="2"/>
  <c r="Z91" i="2"/>
  <c r="AB94" i="2"/>
  <c r="V91" i="2"/>
  <c r="T60" i="2"/>
  <c r="Y48" i="2"/>
  <c r="V7" i="2"/>
  <c r="W16" i="2"/>
  <c r="W26" i="2"/>
  <c r="X24" i="2"/>
  <c r="W7" i="2"/>
  <c r="AB41" i="2"/>
  <c r="AC71" i="2"/>
  <c r="AA91" i="2"/>
  <c r="U94" i="2"/>
  <c r="AB60" i="2"/>
  <c r="AA41" i="2"/>
  <c r="Z41" i="2"/>
  <c r="AA48" i="2"/>
  <c r="V26" i="2"/>
  <c r="X16" i="2"/>
  <c r="T91" i="2"/>
  <c r="R1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E2" authorId="0" shapeId="0" xr:uid="{7D3F55E1-2085-4E1E-89FF-C6347FA8483E}">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Z10" authorId="1" shapeId="0" xr:uid="{87FCF8A0-040D-4038-AF50-EC3676768A6C}">
      <text>
        <r>
          <rPr>
            <b/>
            <sz val="9"/>
            <color indexed="81"/>
            <rFont val="Tahoma"/>
            <family val="2"/>
          </rPr>
          <t>S&amp;J:</t>
        </r>
        <r>
          <rPr>
            <sz val="9"/>
            <color indexed="81"/>
            <rFont val="Tahoma"/>
            <family val="2"/>
          </rPr>
          <t xml:space="preserve">
Kevin has sub 30 net rounds, starting his HDCP calc from wk3.</t>
        </r>
      </text>
    </comment>
    <comment ref="X13" authorId="0" shapeId="0" xr:uid="{A510F1E6-6E3C-4838-B579-FDCCF578DFD1}">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6AC409E5-B570-4C33-9394-449E32628E0C}">
      <text>
        <r>
          <rPr>
            <b/>
            <sz val="9"/>
            <color indexed="81"/>
            <rFont val="Tahoma"/>
            <family val="2"/>
          </rPr>
          <t>Steve Casper:</t>
        </r>
        <r>
          <rPr>
            <sz val="9"/>
            <color indexed="81"/>
            <rFont val="Tahoma"/>
            <family val="2"/>
          </rPr>
          <t xml:space="preserve">
Jon joined week 3, so not on scorecards for first 2 weeks
</t>
        </r>
      </text>
    </comment>
    <comment ref="F60" authorId="0" shapeId="0" xr:uid="{CDBD1E97-EF56-4410-98B3-C43B9B1AB61B}">
      <text>
        <r>
          <rPr>
            <b/>
            <sz val="9"/>
            <color indexed="81"/>
            <rFont val="Tahoma"/>
            <family val="2"/>
          </rPr>
          <t>Steve Casper:</t>
        </r>
        <r>
          <rPr>
            <sz val="9"/>
            <color indexed="81"/>
            <rFont val="Tahoma"/>
            <family val="2"/>
          </rPr>
          <t xml:space="preserve">
6/15, lowered seed hdcp from 47 to 43
 based on last 2 scores
</t>
        </r>
      </text>
    </comment>
    <comment ref="V60" authorId="0" shapeId="0" xr:uid="{99EC1A97-211F-4417-9005-A8BF1EFD6868}">
      <text>
        <r>
          <rPr>
            <b/>
            <sz val="9"/>
            <color indexed="81"/>
            <rFont val="Tahoma"/>
            <family val="2"/>
          </rPr>
          <t>Steve Casper:</t>
        </r>
        <r>
          <rPr>
            <sz val="9"/>
            <color indexed="81"/>
            <rFont val="Tahoma"/>
            <family val="2"/>
          </rPr>
          <t xml:space="preserve">
adj down 1 based on last 2 scores since seeding process
</t>
        </r>
      </text>
    </comment>
    <comment ref="Z62" authorId="1" shapeId="0" xr:uid="{ACA16CD1-5493-40E5-A949-8D565C72686D}">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<sst xmlns="http://schemas.openxmlformats.org/spreadsheetml/2006/main" count="673" uniqueCount="242">
  <si>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</si>
  <si>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</si>
  <si>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</si>
  <si>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</si>
  <si>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</si>
  <si>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</si>
  <si>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</si>
  <si>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</si>
  <si>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</si>
  <si>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</si>
  <si>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</si>
  <si>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</si>
  <si>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</si>
  <si>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</si>
  <si>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</si>
  <si>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</si>
  <si>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</si>
  <si>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</si>
  <si>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</si>
  <si>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</si>
  <si>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</si>
  <si>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</si>
  <si>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</si>
  <si>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</si>
  <si>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</si>
  <si>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</si>
  <si>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</si>
  <si>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</si>
  <si>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</si>
  <si>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</si>
  <si>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</si>
  <si>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2025 Yr End HDCP</t>
  </si>
  <si>
    <t>Attendance</t>
  </si>
  <si>
    <t xml:space="preserve">0=New, 1 = HCDP Special Adj, 2 = not new </t>
  </si>
  <si>
    <t>Almasi, Andrew</t>
  </si>
  <si>
    <t>Almasi, Joe</t>
  </si>
  <si>
    <t xml:space="preserve">New League Members or players switching from white/blue to red/gold tees </t>
  </si>
  <si>
    <t>Almasi, Matt</t>
  </si>
  <si>
    <t>First 2 SCORES, Handicap will be calculated using the following Formula and Gross Score Ranges.</t>
  </si>
  <si>
    <t>Almasi, Tom</t>
  </si>
  <si>
    <t>Gross Score Ranges</t>
  </si>
  <si>
    <t>Anderson, Jeremy (N)</t>
  </si>
  <si>
    <t>New</t>
  </si>
  <si>
    <t>up to 46</t>
  </si>
  <si>
    <t>Askam, Tim</t>
  </si>
  <si>
    <t>47-54</t>
  </si>
  <si>
    <t>Babcock, Nick</t>
  </si>
  <si>
    <t>55 - 69</t>
  </si>
  <si>
    <t>Begner, Josh</t>
  </si>
  <si>
    <t>70+</t>
  </si>
  <si>
    <t>Bieneman, Jeremy (N)</t>
  </si>
  <si>
    <t xml:space="preserve"> </t>
  </si>
  <si>
    <t>Blum, Kenny</t>
  </si>
  <si>
    <t xml:space="preserve">1. The lowest 'NET' handicap score allowed will be a 31 (regardless of handicap).  </t>
  </si>
  <si>
    <t>Blum, Tanner</t>
  </si>
  <si>
    <t>Blum, Tucker</t>
  </si>
  <si>
    <t>In 2021, there were as many "net" sub 30 scores as in the previous 3 years.</t>
  </si>
  <si>
    <t>Bourque, Philip</t>
  </si>
  <si>
    <t>2. If a player ADtually shoots a '29', their score will be 29 (assuming they don't have a negative handicap).</t>
  </si>
  <si>
    <t>Buamann, Jon (N)</t>
  </si>
  <si>
    <t>TBD</t>
  </si>
  <si>
    <t xml:space="preserve">3. Triple bogey on any hole is the most a player should take.  IF course is busy and group(s) behind you waiting, </t>
  </si>
  <si>
    <t>Burwell, Brandon</t>
  </si>
  <si>
    <t xml:space="preserve">         pick up your ball, let other members of your group finish out, move to next hole.</t>
  </si>
  <si>
    <t>Cafferty, Pat</t>
  </si>
  <si>
    <t>Carter, Greg</t>
  </si>
  <si>
    <t>Casper, Steve</t>
  </si>
  <si>
    <t>Caulkins, Paul</t>
  </si>
  <si>
    <t>Centers, Jason</t>
  </si>
  <si>
    <t>Claerhout, Todd</t>
  </si>
  <si>
    <t>Clark, John</t>
  </si>
  <si>
    <t>Cluskey, Ron</t>
  </si>
  <si>
    <t>Cochran, Chris (N)</t>
  </si>
  <si>
    <t>Colgan, Jack</t>
  </si>
  <si>
    <t>Conklin, Tom</t>
  </si>
  <si>
    <t>Copple, Jim</t>
  </si>
  <si>
    <t>Cosby, Doug</t>
  </si>
  <si>
    <t>Coulter, Ken</t>
  </si>
  <si>
    <t>Criswell, Larry</t>
  </si>
  <si>
    <t>Dickson, Rob (N)</t>
  </si>
  <si>
    <t>Durst, Justin</t>
  </si>
  <si>
    <t>Ehens, Matt</t>
  </si>
  <si>
    <t>Ekstrand, Jared</t>
  </si>
  <si>
    <t>Evans, Clark</t>
  </si>
  <si>
    <t>Ewalt, Alex</t>
  </si>
  <si>
    <t>Ewalt, Britt</t>
  </si>
  <si>
    <t>Fletcher, Mat</t>
  </si>
  <si>
    <t>Florey, Jon (N)</t>
  </si>
  <si>
    <t>Franks, Jason</t>
  </si>
  <si>
    <t>Frietsch, Bill</t>
  </si>
  <si>
    <t>Frye, Kevin</t>
  </si>
  <si>
    <t>Graves, Nate</t>
  </si>
  <si>
    <t>Guppy, Matt</t>
  </si>
  <si>
    <t>Halloway, Chad</t>
  </si>
  <si>
    <t>Hamby, Cooper (N)</t>
  </si>
  <si>
    <t>Harmon, Aaron</t>
  </si>
  <si>
    <t>Harms, Tim</t>
  </si>
  <si>
    <t>Hart, Seth</t>
  </si>
  <si>
    <t>Haulk, Jake</t>
  </si>
  <si>
    <t>Heinz, Dan</t>
  </si>
  <si>
    <t>Howard, Chris</t>
  </si>
  <si>
    <t>Jackson, Bob</t>
  </si>
  <si>
    <t>Jehle, Nick</t>
  </si>
  <si>
    <t>Jehle, Scott</t>
  </si>
  <si>
    <t>Johns, Nate</t>
  </si>
  <si>
    <t>Kirvin, Zach</t>
  </si>
  <si>
    <t>Ludwig, Jay</t>
  </si>
  <si>
    <t>SN</t>
  </si>
  <si>
    <t>Mackie, Greg</t>
  </si>
  <si>
    <t>Maier, Tom</t>
  </si>
  <si>
    <t>McCoy, Derek</t>
  </si>
  <si>
    <t>McKinty, John</t>
  </si>
  <si>
    <t>Miller, Steven</t>
  </si>
  <si>
    <t>Monroe, Jim</t>
  </si>
  <si>
    <t>Monroe, Nate</t>
  </si>
  <si>
    <t>Nader, James</t>
  </si>
  <si>
    <t>Northrup, Jim</t>
  </si>
  <si>
    <t>Ott, Alex</t>
  </si>
  <si>
    <t>Patterson, Jim</t>
  </si>
  <si>
    <t>Peterson, Andy</t>
  </si>
  <si>
    <t>Phillips, Ralph</t>
  </si>
  <si>
    <t>Pierson, Brent</t>
  </si>
  <si>
    <t>Pierson, Greg</t>
  </si>
  <si>
    <t>Prater, Todd</t>
  </si>
  <si>
    <t>Price, Curt</t>
  </si>
  <si>
    <t>Price, Eric</t>
  </si>
  <si>
    <t>Putrich, Josh</t>
  </si>
  <si>
    <t>Ramsay, Dave</t>
  </si>
  <si>
    <t>Reick, Jon</t>
  </si>
  <si>
    <t>Renner, Mike</t>
  </si>
  <si>
    <t>Roberson, Damon</t>
  </si>
  <si>
    <t>Ruff, Jake</t>
  </si>
  <si>
    <t>Schmeig, Joel</t>
  </si>
  <si>
    <t>Self, Dallas</t>
  </si>
  <si>
    <t>Shreck, Adam</t>
  </si>
  <si>
    <t>Sparks, Jason (N)</t>
  </si>
  <si>
    <t>Steffes, Adam</t>
  </si>
  <si>
    <t>Stillson, Jeremy</t>
  </si>
  <si>
    <t>Stillson, Ray</t>
  </si>
  <si>
    <t>Stover, Kyle</t>
  </si>
  <si>
    <t>Sumner, Branden</t>
  </si>
  <si>
    <t>Thompson, Bill (N)</t>
  </si>
  <si>
    <t>Thompson, Craig</t>
  </si>
  <si>
    <t>Thornton, Bryan</t>
  </si>
  <si>
    <t>Tuttle, Gene</t>
  </si>
  <si>
    <t>Urbanc, Moke</t>
  </si>
  <si>
    <t>Welch, Michael</t>
  </si>
  <si>
    <t>Westart, Brad (N)</t>
  </si>
  <si>
    <t>Wiebler, David</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</si>
  <si>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</si>
  <si>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</si>
  <si>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</si>
  <si>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</si>
  <si>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</si>
  <si>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</si>
  <si>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</si>
  <si>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</si>
  <si>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</si>
  <si>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</si>
  <si>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</si>
  <si>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</si>
  <si>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</si>
  <si>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</si>
  <si>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Wiebler, Steve (N)</t>
  </si>
  <si>
    <t>6.18 signed up, hurst shoulder can't play</t>
  </si>
  <si>
    <t xml:space="preserve">2025 Men's League </t>
  </si>
  <si>
    <t>Players</t>
  </si>
  <si>
    <t>F9 Par</t>
  </si>
  <si>
    <t xml:space="preserve">Front 9 </t>
  </si>
  <si>
    <t>Hole 1</t>
  </si>
  <si>
    <t>Hole 2</t>
  </si>
  <si>
    <t>Hole 3</t>
  </si>
  <si>
    <t>Hole 4</t>
  </si>
  <si>
    <t>Hole 5</t>
  </si>
  <si>
    <t>Hole 6</t>
  </si>
  <si>
    <t>Hole 7</t>
  </si>
  <si>
    <t>Hole 8</t>
  </si>
  <si>
    <t>Hole 9</t>
  </si>
  <si>
    <t>Par</t>
  </si>
  <si>
    <t>Rounded</t>
  </si>
  <si>
    <t>Net</t>
  </si>
  <si>
    <t>Norman's Sharks</t>
  </si>
  <si>
    <t xml:space="preserve">9 Hole </t>
  </si>
  <si>
    <t>Weiskopf's Wiseguys</t>
  </si>
  <si>
    <t>Player</t>
  </si>
  <si>
    <t>Team</t>
  </si>
  <si>
    <t>Actual</t>
  </si>
  <si>
    <t>Wk9 HDCP</t>
  </si>
  <si>
    <t>Wk 9 HDCP</t>
  </si>
  <si>
    <t>Wk10 HDCP</t>
  </si>
  <si>
    <t>Team 1</t>
  </si>
  <si>
    <t>Actual Score</t>
  </si>
  <si>
    <t>Handicap</t>
  </si>
  <si>
    <t>Score</t>
  </si>
  <si>
    <t>Team 6</t>
  </si>
  <si>
    <t>Avg Team HDCP</t>
  </si>
  <si>
    <t>To Par</t>
  </si>
  <si>
    <t>Gary's Players</t>
  </si>
  <si>
    <t>Arnie's Army</t>
  </si>
  <si>
    <t>Team 4</t>
  </si>
  <si>
    <t>Team 8</t>
  </si>
  <si>
    <t>HalloWay, Chad</t>
  </si>
  <si>
    <t>Hogan's Heroes</t>
  </si>
  <si>
    <t>The Golden Bears</t>
  </si>
  <si>
    <t xml:space="preserve">Team 7 </t>
  </si>
  <si>
    <t>Team 5</t>
  </si>
  <si>
    <t>The Caddyshacks</t>
  </si>
  <si>
    <t>Trevino's Highballers</t>
  </si>
  <si>
    <t>Team 10</t>
  </si>
  <si>
    <t>Team 2</t>
  </si>
  <si>
    <t>ClaerHout, Todd</t>
  </si>
  <si>
    <t>Watson's Kneeknockers</t>
  </si>
  <si>
    <t>Wannabe Masters</t>
  </si>
  <si>
    <t>Team 3</t>
  </si>
  <si>
    <t>Team 9</t>
  </si>
  <si>
    <t>Place</t>
  </si>
  <si>
    <t>WK#</t>
  </si>
  <si>
    <t>Points</t>
  </si>
  <si>
    <t>Thursday Dates</t>
  </si>
  <si>
    <t>Team 7</t>
  </si>
  <si>
    <t xml:space="preserve">Matches by seed - 1 vs 10, 2 vs 9, 3 vs 8, 4 vs 7, 5 vs 6  </t>
  </si>
  <si>
    <t>9 hole scramble @ 5 PM, Banquet Dinner &amp; Awards After</t>
  </si>
  <si>
    <t xml:space="preserve">AVG </t>
  </si>
  <si>
    <t>AVG (all)</t>
  </si>
  <si>
    <t>AVG HDCP</t>
  </si>
  <si>
    <t>HDCP</t>
  </si>
  <si>
    <t>NET</t>
  </si>
  <si>
    <t>Nxt Week</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</si>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</sst>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1"/>
      <color theme="1"/>
      <name val="Calibri"/>
      <family val="2"/>
    </font>
    <font>
      <b/>
      <sz val="9"/>
      <color indexed="81"/>
      <name val="Tahoma"/>
      <family val="2"/>
    </font>
    <font>
      <sz val="9"/>
      <color indexed="81"/>
      <name val="Tahoma"/>
      <family val="2"/>
    </font>
    <font>
      <b/>
      <sz val="11"/>
      <color rgb="FF000000"/>
      <name val="Calibri"/>
      <family val="2"/>
    </font>
    <font>
      <b/>
      <sz val="9"/>
      <color rgb="FF000000"/>
      <name val="Calibri"/>
      <family val="2"/>
    </font>
    <font>
      <sz val="12"/>
      <name val="Calibri"/>
      <family val="2"/>
    </font>
    <font>
      <sz val="11"/>
      <color rgb="FF000000"/>
      <name val="Calibri"/>
      <family val="2"/>
    </font>
    <font>
      <sz val="14"/>
      <color rgb="FF000000"/>
      <name val="Cambria"/>
      <family val="2"/>
    </font>
    <font>
      <sz val="12"/>
      <color rgb="FF000000"/>
      <name val="Calibri"/>
      <family val="2"/>
    </font>
    <font>
      <sz val="10"/>
      <name val="Arial"/>
      <family val="2"/>
    </font>
    <font>
      <b/>
      <sz val="11"/>
      <name val="Calibri"/>
      <family val="2"/>
    </font>
    <font>
      <b/>
      <sz val="12"/>
      <name val="Calibri"/>
      <family val="2"/>
    </font>
    <font>
      <b/>
      <i/>
      <sz val="12"/>
      <name val="Calibri"/>
      <family val="2"/>
    </font>
    <font>
      <sz val="11"/>
      <name val="Calibri"/>
      <family val="2"/>
    </font>
    <font>
      <b/>
      <sz val="14"/>
      <color rgb="FFFF0000"/>
      <name val="Calibri"/>
      <family val="2"/>
    </font>
    <font>
      <b/>
      <i/>
      <sz val="11"/>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s>
  <fills count="21">
    <fill>
      <patternFill patternType="none"/>
    </fill>
    <fill>
      <patternFill patternType="gray125"/>
    </fill>
    <fill>
      <patternFill patternType="solid">
        <fgColor rgb="FFFFFFFF"/>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FFFFCC"/>
        <bgColor rgb="FF000000"/>
      </patternFill>
    </fill>
    <fill>
      <patternFill patternType="solid">
        <fgColor rgb="FFFCD5B4"/>
        <bgColor rgb="FF000000"/>
      </patternFill>
    </fill>
    <fill>
      <patternFill patternType="solid">
        <fgColor rgb="FFD8E4BC"/>
        <bgColor rgb="FF000000"/>
      </patternFill>
    </fill>
    <fill>
      <patternFill patternType="solid">
        <fgColor rgb="FFEBF1DE"/>
        <bgColor rgb="FF000000"/>
      </patternFill>
    </fill>
    <fill>
      <patternFill patternType="solid">
        <fgColor rgb="FFB7DEE8"/>
        <bgColor rgb="FF000000"/>
      </patternFill>
    </fill>
    <fill>
      <patternFill patternType="solid">
        <fgColor rgb="FFDAEEF3"/>
        <bgColor rgb="FF000000"/>
      </patternFill>
    </fill>
    <fill>
      <patternFill patternType="solid">
        <fgColor rgb="FF92D050"/>
        <bgColor rgb="FF000000"/>
      </patternFill>
    </fill>
    <fill>
      <patternFill patternType="solid">
        <fgColor rgb="FFFDE9D9"/>
        <bgColor rgb="FF000000"/>
      </patternFill>
    </fill>
    <fill>
      <patternFill patternType="solid">
        <fgColor rgb="FF8DB4E2"/>
        <bgColor rgb="FF000000"/>
      </patternFill>
    </fill>
    <fill>
      <patternFill patternType="solid">
        <fgColor rgb="FFC5D9F1"/>
        <bgColor rgb="FF000000"/>
      </patternFill>
    </fill>
    <fill>
      <patternFill patternType="solid">
        <fgColor rgb="FF963634"/>
        <bgColor rgb="FF963634"/>
      </patternFill>
    </fill>
    <fill>
      <patternFill patternType="solid">
        <fgColor rgb="FFB8CCE4"/>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style="hair">
        <color auto="1"/>
      </bottom>
      <diagonal/>
    </border>
    <border>
      <left style="thin">
        <color auto="1"/>
      </left>
      <right style="thin">
        <color auto="1"/>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s>
  <cellStyleXfs count="3">
    <xf numFmtId="0" fontId="0" fillId="0" borderId="0"/>
    <xf numFmtId="0" fontId="10" fillId="0" borderId="0"/>
    <xf numFmtId="9" fontId="10" fillId="0" borderId="0" applyFont="0" applyFill="0" applyBorder="0" applyAlignment="0" applyProtection="0"/>
  </cellStyleXfs>
  <cellXfs count="164">
    <xf numFmtId="0" fontId="0" fillId="0" borderId="0" xfId="0"/>
    <xf numFmtId="0" fontId="1" fillId="0" borderId="0" xfId="0" applyFont="1"/>
    <xf numFmtId="0" fontId="1" fillId="0" borderId="0" xfId="0" applyFont="1" applyAlignment="1">
      <alignment horizontal="center" wrapText="1"/>
    </xf>
    <xf numFmtId="0" fontId="1" fillId="3" borderId="0" xfId="0" applyFont="1" applyFill="1"/>
    <xf numFmtId="0" fontId="1" fillId="0" borderId="0" xfId="0" applyFont="1" applyAlignment="1">
      <alignment horizontal="center" vertical="center"/>
    </xf>
    <xf numFmtId="0" fontId="1" fillId="0" borderId="0" xfId="0" applyFont="1" applyAlignment="1">
      <alignment horizontal="center"/>
    </xf>
    <xf numFmtId="0" fontId="1" fillId="5" borderId="1" xfId="0" applyFont="1" applyFill="1" applyBorder="1" applyAlignment="1">
      <alignment horizontal="right"/>
    </xf>
    <xf numFmtId="164" fontId="1" fillId="5" borderId="2" xfId="0" applyNumberFormat="1" applyFont="1" applyFill="1" applyBorder="1" applyAlignment="1">
      <alignment horizontal="center"/>
    </xf>
    <xf numFmtId="0" fontId="1" fillId="5" borderId="0" xfId="0" applyFont="1" applyFill="1" applyAlignment="1">
      <alignment horizontal="left"/>
    </xf>
    <xf numFmtId="0" fontId="1" fillId="5" borderId="0" xfId="0" applyFont="1" applyFill="1" applyAlignment="1">
      <alignment horizontal="center"/>
    </xf>
    <xf numFmtId="0" fontId="1" fillId="5" borderId="0" xfId="0" applyFont="1" applyFill="1"/>
    <xf numFmtId="0" fontId="1" fillId="6" borderId="0" xfId="0" applyFont="1" applyFill="1"/>
    <xf numFmtId="0" fontId="1" fillId="0" borderId="4" xfId="0" applyFont="1" applyBorder="1"/>
    <xf numFmtId="0" fontId="1" fillId="0" borderId="4" xfId="0" applyFont="1" applyBorder="1" applyAlignment="1">
      <alignment horizontal="center" wrapText="1"/>
    </xf>
    <xf numFmtId="0" fontId="1" fillId="7" borderId="4" xfId="0" applyFont="1" applyFill="1" applyBorder="1" applyAlignment="1">
      <alignment horizontal="center" wrapText="1"/>
    </xf>
    <xf numFmtId="1" fontId="5" fillId="8" borderId="5" xfId="0" applyNumberFormat="1" applyFont="1" applyFill="1" applyBorder="1" applyAlignment="1">
      <alignment horizontal="center" wrapText="1"/>
    </xf>
    <xf numFmtId="0" fontId="4" fillId="9" borderId="6" xfId="0" applyFont="1" applyFill="1" applyBorder="1" applyAlignment="1">
      <alignment horizontal="center" wrapText="1"/>
    </xf>
    <xf numFmtId="0" fontId="1" fillId="10" borderId="4" xfId="0" applyFont="1" applyFill="1" applyBorder="1" applyAlignment="1">
      <alignment wrapText="1"/>
    </xf>
    <xf numFmtId="0" fontId="1" fillId="10" borderId="4" xfId="0" applyFont="1" applyFill="1" applyBorder="1"/>
    <xf numFmtId="0" fontId="4" fillId="9" borderId="4" xfId="0" applyFont="1" applyFill="1" applyBorder="1" applyAlignment="1">
      <alignment horizontal="center" wrapText="1"/>
    </xf>
    <xf numFmtId="0" fontId="4" fillId="8" borderId="4" xfId="0" applyFont="1" applyFill="1" applyBorder="1" applyAlignment="1">
      <alignment horizontal="center" wrapText="1"/>
    </xf>
    <xf numFmtId="0" fontId="4" fillId="9" borderId="4" xfId="0" applyFont="1" applyFill="1" applyBorder="1" applyAlignment="1">
      <alignment wrapText="1"/>
    </xf>
    <xf numFmtId="0" fontId="4" fillId="4" borderId="4" xfId="0" applyFont="1" applyFill="1" applyBorder="1" applyAlignment="1">
      <alignment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6" fillId="0" borderId="5" xfId="0" applyFont="1" applyBorder="1"/>
    <xf numFmtId="0" fontId="1" fillId="2" borderId="5" xfId="0" applyFont="1" applyFill="1" applyBorder="1" applyAlignment="1">
      <alignment horizontal="center" wrapText="1"/>
    </xf>
    <xf numFmtId="1" fontId="1" fillId="2" borderId="4" xfId="0" applyNumberFormat="1" applyFont="1" applyFill="1" applyBorder="1" applyAlignment="1">
      <alignment horizontal="center"/>
    </xf>
    <xf numFmtId="0" fontId="1" fillId="2" borderId="4" xfId="0" applyFont="1" applyFill="1" applyBorder="1" applyAlignment="1">
      <alignment horizontal="center"/>
    </xf>
    <xf numFmtId="1" fontId="1" fillId="11" borderId="4" xfId="0" applyNumberFormat="1" applyFont="1" applyFill="1" applyBorder="1" applyAlignment="1">
      <alignment horizontal="center"/>
    </xf>
    <xf numFmtId="0" fontId="1" fillId="2" borderId="4" xfId="0" applyFont="1" applyFill="1" applyBorder="1" applyAlignment="1">
      <alignment horizontal="center" vertical="center"/>
    </xf>
    <xf numFmtId="0" fontId="7" fillId="2" borderId="0" xfId="0" applyFont="1" applyFill="1" applyAlignment="1">
      <alignment horizontal="center" vertical="center"/>
    </xf>
    <xf numFmtId="0" fontId="6" fillId="2" borderId="5" xfId="0" applyFont="1" applyFill="1" applyBorder="1"/>
    <xf numFmtId="1" fontId="1" fillId="3" borderId="4" xfId="0" applyNumberFormat="1" applyFont="1" applyFill="1" applyBorder="1" applyAlignment="1">
      <alignment horizontal="center"/>
    </xf>
    <xf numFmtId="0" fontId="1" fillId="0" borderId="5" xfId="0" applyFont="1" applyBorder="1"/>
    <xf numFmtId="0" fontId="8" fillId="0" borderId="0" xfId="0" applyFont="1"/>
    <xf numFmtId="0" fontId="6" fillId="0" borderId="5" xfId="0" applyFont="1" applyBorder="1" applyAlignment="1">
      <alignment horizontal="center"/>
    </xf>
    <xf numFmtId="0" fontId="1" fillId="0" borderId="5" xfId="0" applyFont="1" applyBorder="1" applyAlignment="1">
      <alignment horizontal="center"/>
    </xf>
    <xf numFmtId="0" fontId="1" fillId="12" borderId="0" xfId="0" applyFont="1" applyFill="1"/>
    <xf numFmtId="0" fontId="1" fillId="0" borderId="7" xfId="0" applyFont="1" applyBorder="1"/>
    <xf numFmtId="0" fontId="9" fillId="0" borderId="0" xfId="0" applyFont="1"/>
    <xf numFmtId="0" fontId="9" fillId="0" borderId="0" xfId="0" applyFont="1" applyAlignment="1">
      <alignment horizontal="center"/>
    </xf>
    <xf numFmtId="0" fontId="9" fillId="0" borderId="5" xfId="0" applyFont="1" applyBorder="1"/>
    <xf numFmtId="164" fontId="1" fillId="11" borderId="4" xfId="0" applyNumberFormat="1" applyFont="1" applyFill="1" applyBorder="1" applyAlignment="1">
      <alignment horizontal="center"/>
    </xf>
    <xf numFmtId="0" fontId="1" fillId="2" borderId="0" xfId="0" applyFont="1" applyFill="1"/>
    <xf numFmtId="0" fontId="1" fillId="13" borderId="0" xfId="0" applyFont="1" applyFill="1"/>
    <xf numFmtId="1" fontId="1" fillId="6" borderId="4" xfId="0" applyNumberFormat="1" applyFont="1" applyFill="1" applyBorder="1" applyAlignment="1">
      <alignment horizontal="center"/>
    </xf>
    <xf numFmtId="2" fontId="9" fillId="2" borderId="5" xfId="0" applyNumberFormat="1" applyFont="1" applyFill="1" applyBorder="1" applyAlignment="1">
      <alignment horizontal="left"/>
    </xf>
    <xf numFmtId="2" fontId="1" fillId="2" borderId="4" xfId="0" applyNumberFormat="1" applyFont="1" applyFill="1" applyBorder="1" applyAlignment="1">
      <alignment horizontal="center"/>
    </xf>
    <xf numFmtId="1" fontId="1" fillId="0" borderId="4" xfId="0" applyNumberFormat="1" applyFont="1" applyBorder="1" applyAlignment="1">
      <alignment horizontal="center"/>
    </xf>
    <xf numFmtId="0" fontId="7" fillId="0" borderId="0" xfId="0" applyFont="1"/>
    <xf numFmtId="0" fontId="7" fillId="0" borderId="0" xfId="0" applyFont="1" applyAlignment="1">
      <alignment horizontal="center" wrapText="1"/>
    </xf>
    <xf numFmtId="0" fontId="7" fillId="3" borderId="0" xfId="0" applyFont="1" applyFill="1"/>
    <xf numFmtId="0" fontId="7" fillId="0" borderId="0" xfId="0" applyFont="1" applyAlignment="1">
      <alignment horizontal="center" vertical="center"/>
    </xf>
    <xf numFmtId="0" fontId="7" fillId="2" borderId="0" xfId="0" applyFont="1" applyFill="1"/>
    <xf numFmtId="0" fontId="7" fillId="4" borderId="0" xfId="0" quotePrefix="1" applyFont="1" applyFill="1"/>
    <xf numFmtId="0" fontId="7" fillId="0" borderId="0" xfId="0" applyFont="1" applyAlignment="1">
      <alignment horizontal="center"/>
    </xf>
    <xf numFmtId="0" fontId="1" fillId="9" borderId="0" xfId="0" applyFont="1" applyFill="1"/>
    <xf numFmtId="0" fontId="1" fillId="9" borderId="0" xfId="0" applyFont="1" applyFill="1" applyAlignment="1">
      <alignment horizontal="center"/>
    </xf>
    <xf numFmtId="0" fontId="1" fillId="2" borderId="5" xfId="0" applyFont="1" applyFill="1" applyBorder="1" applyAlignment="1">
      <alignment horizontal="left" indent="1"/>
    </xf>
    <xf numFmtId="0" fontId="4" fillId="11" borderId="5" xfId="0" applyFont="1" applyFill="1" applyBorder="1" applyAlignment="1">
      <alignment horizontal="center"/>
    </xf>
    <xf numFmtId="0" fontId="11" fillId="0" borderId="0" xfId="1" applyFont="1"/>
    <xf numFmtId="0" fontId="12" fillId="0" borderId="0" xfId="1" applyFont="1"/>
    <xf numFmtId="0" fontId="12" fillId="0" borderId="0" xfId="1" applyFont="1" applyAlignment="1">
      <alignment horizontal="center"/>
    </xf>
    <xf numFmtId="0" fontId="13" fillId="0" borderId="0" xfId="1" applyFont="1" applyAlignment="1">
      <alignment horizontal="center"/>
    </xf>
    <xf numFmtId="14" fontId="12" fillId="0" borderId="0" xfId="1" applyNumberFormat="1" applyFont="1" applyAlignment="1">
      <alignment horizontal="left"/>
    </xf>
    <xf numFmtId="0" fontId="11" fillId="0" borderId="0" xfId="1" applyFont="1" applyAlignment="1">
      <alignment horizontal="center"/>
    </xf>
    <xf numFmtId="0" fontId="11" fillId="0" borderId="0" xfId="1" applyFont="1" applyAlignment="1">
      <alignment horizontal="left"/>
    </xf>
    <xf numFmtId="0" fontId="14" fillId="0" borderId="0" xfId="1" applyFont="1" applyAlignment="1">
      <alignment horizontal="center"/>
    </xf>
    <xf numFmtId="0" fontId="15" fillId="0" borderId="0" xfId="0" applyFont="1"/>
    <xf numFmtId="0" fontId="11" fillId="14" borderId="9" xfId="1" applyFont="1" applyFill="1" applyBorder="1" applyAlignment="1">
      <alignment horizontal="center"/>
    </xf>
    <xf numFmtId="0" fontId="11" fillId="14" borderId="10" xfId="1" applyFont="1" applyFill="1" applyBorder="1" applyAlignment="1">
      <alignment horizontal="center"/>
    </xf>
    <xf numFmtId="0" fontId="4" fillId="0" borderId="0" xfId="0" applyFont="1"/>
    <xf numFmtId="0" fontId="14" fillId="0" borderId="0" xfId="1" applyFont="1"/>
    <xf numFmtId="14" fontId="16" fillId="0" borderId="0" xfId="1" applyNumberFormat="1" applyFont="1" applyAlignment="1">
      <alignment horizontal="center"/>
    </xf>
    <xf numFmtId="0" fontId="1" fillId="7" borderId="0" xfId="0" applyFont="1" applyFill="1"/>
    <xf numFmtId="0" fontId="11" fillId="14" borderId="8" xfId="1" applyFont="1" applyFill="1" applyBorder="1" applyAlignment="1">
      <alignment horizontal="center"/>
    </xf>
    <xf numFmtId="0" fontId="11" fillId="14" borderId="0" xfId="1" applyFont="1" applyFill="1" applyAlignment="1">
      <alignment horizontal="center"/>
    </xf>
    <xf numFmtId="0" fontId="4" fillId="7" borderId="0" xfId="0" applyFont="1" applyFill="1" applyAlignment="1">
      <alignment wrapText="1"/>
    </xf>
    <xf numFmtId="0" fontId="11" fillId="15" borderId="11" xfId="1" applyFont="1" applyFill="1" applyBorder="1"/>
    <xf numFmtId="0" fontId="11" fillId="15" borderId="11" xfId="1" applyFont="1" applyFill="1" applyBorder="1" applyAlignment="1">
      <alignment horizontal="center"/>
    </xf>
    <xf numFmtId="0" fontId="11" fillId="7" borderId="11" xfId="1" applyFont="1" applyFill="1" applyBorder="1" applyAlignment="1">
      <alignment horizontal="center"/>
    </xf>
    <xf numFmtId="0" fontId="11" fillId="14" borderId="12" xfId="1" applyFont="1" applyFill="1" applyBorder="1" applyAlignment="1">
      <alignment horizontal="center"/>
    </xf>
    <xf numFmtId="0" fontId="11" fillId="14" borderId="13" xfId="1" applyFont="1" applyFill="1" applyBorder="1" applyAlignment="1">
      <alignment horizontal="center"/>
    </xf>
    <xf numFmtId="0" fontId="4" fillId="7" borderId="0" xfId="0" applyFont="1" applyFill="1"/>
    <xf numFmtId="0" fontId="4" fillId="10" borderId="0" xfId="0" applyFont="1" applyFill="1"/>
    <xf numFmtId="0" fontId="11" fillId="15" borderId="14" xfId="1" applyFont="1" applyFill="1" applyBorder="1"/>
    <xf numFmtId="0" fontId="11" fillId="15" borderId="14" xfId="1" applyFont="1" applyFill="1" applyBorder="1" applyAlignment="1">
      <alignment horizontal="center"/>
    </xf>
    <xf numFmtId="0" fontId="11" fillId="7" borderId="14" xfId="1" applyFont="1" applyFill="1" applyBorder="1" applyAlignment="1">
      <alignment horizontal="center"/>
    </xf>
    <xf numFmtId="1" fontId="1" fillId="2" borderId="5" xfId="0" applyNumberFormat="1" applyFont="1" applyFill="1" applyBorder="1" applyAlignment="1">
      <alignment horizontal="center"/>
    </xf>
    <xf numFmtId="0" fontId="14" fillId="0" borderId="0" xfId="1" applyFont="1" applyAlignment="1">
      <alignment horizontal="center" vertical="center"/>
    </xf>
    <xf numFmtId="1" fontId="1" fillId="0" borderId="0" xfId="0" applyNumberFormat="1" applyFont="1" applyAlignment="1">
      <alignment horizontal="center"/>
    </xf>
    <xf numFmtId="2" fontId="1" fillId="0" borderId="0" xfId="0" applyNumberFormat="1" applyFont="1" applyAlignment="1">
      <alignment horizontal="center"/>
    </xf>
    <xf numFmtId="0" fontId="7" fillId="9" borderId="5" xfId="0" applyFont="1" applyFill="1" applyBorder="1" applyAlignment="1">
      <alignment horizontal="left" indent="1"/>
    </xf>
    <xf numFmtId="1" fontId="1" fillId="9" borderId="5" xfId="0" applyNumberFormat="1" applyFont="1" applyFill="1" applyBorder="1" applyAlignment="1">
      <alignment horizontal="center"/>
    </xf>
    <xf numFmtId="1" fontId="1" fillId="3" borderId="5" xfId="0" applyNumberFormat="1" applyFont="1" applyFill="1" applyBorder="1" applyAlignment="1">
      <alignment horizontal="center"/>
    </xf>
    <xf numFmtId="1" fontId="1" fillId="6" borderId="0" xfId="0" applyNumberFormat="1" applyFont="1" applyFill="1" applyAlignment="1">
      <alignment horizontal="center"/>
    </xf>
    <xf numFmtId="0" fontId="7" fillId="0" borderId="5" xfId="0" applyFont="1" applyBorder="1" applyAlignment="1">
      <alignment horizontal="left" indent="1"/>
    </xf>
    <xf numFmtId="0" fontId="7" fillId="2" borderId="5" xfId="0" applyFont="1" applyFill="1" applyBorder="1" applyAlignment="1">
      <alignment horizontal="left" indent="1"/>
    </xf>
    <xf numFmtId="0" fontId="11" fillId="2" borderId="5" xfId="1" applyFont="1" applyFill="1" applyBorder="1" applyAlignment="1">
      <alignment horizontal="center"/>
    </xf>
    <xf numFmtId="0" fontId="14" fillId="2" borderId="5" xfId="1" applyFont="1" applyFill="1" applyBorder="1" applyAlignment="1">
      <alignment horizontal="center"/>
    </xf>
    <xf numFmtId="164" fontId="14" fillId="2" borderId="5" xfId="1" applyNumberFormat="1" applyFont="1" applyFill="1" applyBorder="1" applyAlignment="1">
      <alignment horizontal="center"/>
    </xf>
    <xf numFmtId="1" fontId="14" fillId="9" borderId="5" xfId="1" applyNumberFormat="1" applyFont="1" applyFill="1" applyBorder="1" applyAlignment="1">
      <alignment horizontal="center"/>
    </xf>
    <xf numFmtId="1" fontId="14" fillId="2" borderId="5" xfId="1" applyNumberFormat="1" applyFont="1" applyFill="1" applyBorder="1" applyAlignment="1">
      <alignment horizontal="center"/>
    </xf>
    <xf numFmtId="0" fontId="11" fillId="0" borderId="5" xfId="1" applyFont="1" applyBorder="1"/>
    <xf numFmtId="0" fontId="14" fillId="0" borderId="5" xfId="1" applyFont="1" applyBorder="1" applyAlignment="1">
      <alignment horizontal="center"/>
    </xf>
    <xf numFmtId="164" fontId="14" fillId="0" borderId="5" xfId="1" applyNumberFormat="1" applyFont="1" applyBorder="1" applyAlignment="1">
      <alignment horizontal="center"/>
    </xf>
    <xf numFmtId="1" fontId="1" fillId="0" borderId="5" xfId="0" applyNumberFormat="1" applyFont="1" applyBorder="1" applyAlignment="1">
      <alignment horizontal="center"/>
    </xf>
    <xf numFmtId="1" fontId="1" fillId="2" borderId="0" xfId="0" applyNumberFormat="1" applyFont="1" applyFill="1" applyAlignment="1">
      <alignment horizontal="center"/>
    </xf>
    <xf numFmtId="1" fontId="1" fillId="6" borderId="5" xfId="0" applyNumberFormat="1" applyFont="1" applyFill="1" applyBorder="1" applyAlignment="1">
      <alignment horizontal="center"/>
    </xf>
    <xf numFmtId="0" fontId="1" fillId="0" borderId="15" xfId="0" applyFont="1" applyBorder="1" applyAlignment="1">
      <alignment horizontal="left"/>
    </xf>
    <xf numFmtId="0" fontId="1" fillId="0" borderId="0" xfId="0" applyFont="1" applyAlignment="1">
      <alignment horizontal="left"/>
    </xf>
    <xf numFmtId="0" fontId="11" fillId="0" borderId="15" xfId="1" applyFont="1" applyBorder="1"/>
    <xf numFmtId="0" fontId="14" fillId="0" borderId="15" xfId="1" applyFont="1" applyBorder="1" applyAlignment="1">
      <alignment horizontal="center"/>
    </xf>
    <xf numFmtId="164" fontId="14" fillId="0" borderId="15" xfId="1" applyNumberFormat="1" applyFont="1" applyBorder="1" applyAlignment="1">
      <alignment horizontal="center"/>
    </xf>
    <xf numFmtId="1" fontId="1" fillId="0" borderId="15" xfId="0" applyNumberFormat="1" applyFont="1" applyBorder="1" applyAlignment="1">
      <alignment horizontal="center"/>
    </xf>
    <xf numFmtId="0" fontId="11" fillId="0" borderId="10" xfId="1" applyFont="1" applyBorder="1"/>
    <xf numFmtId="0" fontId="14" fillId="0" borderId="10" xfId="1" applyFont="1" applyBorder="1" applyAlignment="1">
      <alignment horizontal="center"/>
    </xf>
    <xf numFmtId="164" fontId="14" fillId="0" borderId="10" xfId="1" applyNumberFormat="1" applyFont="1" applyBorder="1" applyAlignment="1">
      <alignment horizontal="center"/>
    </xf>
    <xf numFmtId="1" fontId="1" fillId="0" borderId="10" xfId="0" applyNumberFormat="1" applyFont="1" applyBorder="1" applyAlignment="1">
      <alignment horizontal="center"/>
    </xf>
    <xf numFmtId="0" fontId="1" fillId="0" borderId="15" xfId="0" applyFont="1" applyBorder="1"/>
    <xf numFmtId="0" fontId="1" fillId="0" borderId="2" xfId="0" applyFont="1" applyBorder="1"/>
    <xf numFmtId="0" fontId="14" fillId="0" borderId="1" xfId="0" applyFont="1" applyBorder="1" applyAlignment="1">
      <alignment horizontal="left"/>
    </xf>
    <xf numFmtId="0" fontId="14" fillId="0" borderId="15" xfId="0" applyFont="1" applyBorder="1" applyAlignment="1">
      <alignment horizontal="left"/>
    </xf>
    <xf numFmtId="0" fontId="18" fillId="16" borderId="0" xfId="0" applyFont="1" applyFill="1" applyAlignment="1">
      <alignment horizontal="center"/>
    </xf>
    <xf numFmtId="0" fontId="4" fillId="17" borderId="5" xfId="0" applyFont="1" applyFill="1" applyBorder="1" applyAlignment="1">
      <alignment horizontal="center"/>
    </xf>
    <xf numFmtId="0" fontId="9" fillId="2" borderId="5" xfId="0" applyFont="1" applyFill="1" applyBorder="1" applyAlignment="1">
      <alignment horizontal="center"/>
    </xf>
    <xf numFmtId="0" fontId="19" fillId="16" borderId="0" xfId="0" applyFont="1" applyFill="1" applyAlignment="1">
      <alignment horizontal="center"/>
    </xf>
    <xf numFmtId="165" fontId="9" fillId="9" borderId="5" xfId="0" applyNumberFormat="1" applyFont="1" applyFill="1" applyBorder="1" applyAlignment="1">
      <alignment horizontal="center"/>
    </xf>
    <xf numFmtId="0" fontId="9" fillId="9" borderId="5" xfId="0" applyFont="1" applyFill="1" applyBorder="1" applyAlignment="1">
      <alignment horizontal="center"/>
    </xf>
    <xf numFmtId="1" fontId="9" fillId="9" borderId="5" xfId="0" applyNumberFormat="1" applyFont="1" applyFill="1" applyBorder="1" applyAlignment="1">
      <alignment horizontal="center"/>
    </xf>
    <xf numFmtId="1" fontId="9" fillId="2" borderId="5" xfId="0" applyNumberFormat="1" applyFont="1" applyFill="1" applyBorder="1" applyAlignment="1">
      <alignment horizontal="center"/>
    </xf>
    <xf numFmtId="0" fontId="9" fillId="6" borderId="5" xfId="0" applyFont="1" applyFill="1" applyBorder="1" applyAlignment="1">
      <alignment horizontal="center"/>
    </xf>
    <xf numFmtId="1" fontId="9" fillId="6" borderId="5" xfId="0" applyNumberFormat="1" applyFont="1" applyFill="1" applyBorder="1" applyAlignment="1">
      <alignment horizontal="center"/>
    </xf>
    <xf numFmtId="0" fontId="9" fillId="0" borderId="5" xfId="0" applyFont="1" applyBorder="1" applyAlignment="1">
      <alignment horizontal="center"/>
    </xf>
    <xf numFmtId="1" fontId="1" fillId="3" borderId="0" xfId="0" applyNumberFormat="1" applyFont="1" applyFill="1" applyAlignment="1">
      <alignment horizontal="center"/>
    </xf>
    <xf numFmtId="1" fontId="9" fillId="0" borderId="5" xfId="0" applyNumberFormat="1" applyFont="1" applyBorder="1" applyAlignment="1">
      <alignment horizontal="center"/>
    </xf>
    <xf numFmtId="165" fontId="9" fillId="2" borderId="5" xfId="0" applyNumberFormat="1" applyFont="1" applyFill="1" applyBorder="1" applyAlignment="1">
      <alignment horizontal="center"/>
    </xf>
    <xf numFmtId="0" fontId="20" fillId="2" borderId="5" xfId="0" applyFont="1" applyFill="1" applyBorder="1" applyAlignment="1">
      <alignment horizontal="left" indent="1"/>
    </xf>
    <xf numFmtId="0" fontId="6" fillId="0" borderId="0" xfId="0" applyFont="1"/>
    <xf numFmtId="0" fontId="14" fillId="14" borderId="0" xfId="1" applyFont="1" applyFill="1" applyAlignment="1">
      <alignment horizontal="center"/>
    </xf>
    <xf numFmtId="2" fontId="9" fillId="13" borderId="0" xfId="0" applyNumberFormat="1" applyFont="1" applyFill="1" applyAlignment="1">
      <alignment horizontal="center"/>
    </xf>
    <xf numFmtId="0" fontId="9" fillId="13" borderId="0" xfId="0" applyFont="1" applyFill="1" applyAlignment="1">
      <alignment horizontal="center"/>
    </xf>
    <xf numFmtId="0" fontId="20" fillId="0" borderId="5" xfId="0" applyFont="1" applyBorder="1"/>
    <xf numFmtId="0" fontId="14" fillId="14" borderId="1" xfId="1" applyFont="1" applyFill="1" applyBorder="1" applyAlignment="1">
      <alignment horizontal="center"/>
    </xf>
    <xf numFmtId="0" fontId="14" fillId="14" borderId="15" xfId="1" applyFont="1" applyFill="1" applyBorder="1" applyAlignment="1">
      <alignment horizontal="center"/>
    </xf>
    <xf numFmtId="0" fontId="14" fillId="14" borderId="2" xfId="1" applyFont="1" applyFill="1" applyBorder="1" applyAlignment="1">
      <alignment horizontal="center"/>
    </xf>
    <xf numFmtId="164" fontId="14" fillId="0" borderId="0" xfId="1" applyNumberFormat="1" applyFont="1" applyAlignment="1">
      <alignment horizontal="center"/>
    </xf>
    <xf numFmtId="1" fontId="14" fillId="0" borderId="0" xfId="1" applyNumberFormat="1" applyFont="1" applyAlignment="1">
      <alignment horizontal="center"/>
    </xf>
    <xf numFmtId="166" fontId="14" fillId="0" borderId="0" xfId="2" applyNumberFormat="1" applyFont="1" applyFill="1" applyBorder="1" applyAlignment="1"/>
    <xf numFmtId="166" fontId="14" fillId="0" borderId="0" xfId="1" applyNumberFormat="1" applyFont="1"/>
    <xf numFmtId="9" fontId="14" fillId="0" borderId="0" xfId="2" applyFont="1" applyFill="1" applyBorder="1" applyAlignment="1"/>
    <xf numFmtId="165" fontId="9" fillId="18" borderId="5" xfId="0" applyNumberFormat="1" applyFont="1" applyFill="1" applyBorder="1" applyAlignment="1">
      <alignment horizontal="center"/>
    </xf>
    <xf numFmtId="0" fontId="9" fillId="0" borderId="1" xfId="0" applyFont="1" applyBorder="1" applyAlignment="1">
      <alignment horizontal="center" vertical="center"/>
    </xf>
    <xf numFmtId="0" fontId="1" fillId="0" borderId="15" xfId="0" applyFont="1" applyBorder="1" applyAlignment="1">
      <alignment horizontal="center"/>
    </xf>
    <xf numFmtId="0" fontId="1" fillId="0" borderId="2" xfId="0" applyFont="1" applyBorder="1" applyAlignment="1">
      <alignment horizontal="center"/>
    </xf>
    <xf numFmtId="0" fontId="9" fillId="0" borderId="1" xfId="0" applyFont="1" applyBorder="1" applyAlignment="1">
      <alignment horizontal="center"/>
    </xf>
    <xf numFmtId="0" fontId="4" fillId="0" borderId="3" xfId="0" applyFont="1" applyBorder="1" applyAlignment="1">
      <alignment horizontal="center" wrapText="1"/>
    </xf>
    <xf numFmtId="0" fontId="1" fillId="0" borderId="8" xfId="0" applyFont="1" applyBorder="1" applyAlignment="1">
      <alignment horizontal="center" wrapText="1"/>
    </xf>
    <xf numFmtId="0" fontId="1" fillId="0" borderId="0" xfId="0" applyFont="1"/>
    <xf numFmtId="0" fontId="7" fillId="19" borderId="5" xfId="0" applyFont="1" applyFill="1" applyBorder="1" applyAlignment="1">
      <alignment horizontal="left" indent="1"/>
    </xf>
    <xf numFmtId="1" fontId="1" fillId="18" borderId="5" xfId="0" applyNumberFormat="1" applyFont="1" applyFill="1" applyBorder="1" applyAlignment="1">
      <alignment horizontal="center"/>
    </xf>
    <xf numFmtId="0" fontId="7" fillId="20" borderId="5" xfId="0" applyFont="1" applyFill="1" applyBorder="1" applyAlignment="1">
      <alignment horizontal="left" indent="1"/>
    </xf>
    <xf numFmtId="1" fontId="1" fillId="20" borderId="5" xfId="0" applyNumberFormat="1" applyFont="1" applyFill="1" applyBorder="1" applyAlignment="1">
      <alignment horizontal="center"/>
    </xf>
  </cellXfs>
  <cellStyles count="3">
    <cellStyle name="Normal" xfId="0" builtinId="0"/>
    <cellStyle name="Normal 3 2" xfId="1" xr:uid="{73B57FCE-9420-4B3B-9031-8FD7A968C8C4}"/>
    <cellStyle name="Percent 2" xfId="2" xr:uid="{DE6E3740-0D92-4B33-B295-80B7814C7851}"/>
  </cellStyles>
  <dxfs count="15">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111</xdr:row>
      <xdr:rowOff>79375</xdr:rowOff>
    </xdr:from>
    <xdr:to>
      <xdr:col>6</xdr:col>
      <xdr:colOff>222250</xdr:colOff>
      <xdr:row>132</xdr:row>
      <xdr:rowOff>122588</xdr:rowOff>
    </xdr:to>
    <xdr:pic>
      <xdr:nvPicPr>
        <xdr:cNvPr id="2" name="Picture 1">
          <a:extLst>
            <a:ext uri="{FF2B5EF4-FFF2-40B4-BE49-F238E27FC236}">
              <a16:creationId xmlns:a16="http://schemas.microsoft.com/office/drawing/2014/main" id="{E7843C02-A67B-01DE-1FC6-075EB39D2911}"/>
            </a:ext>
          </a:extLst>
        </xdr:cNvPr>
        <xdr:cNvPicPr>
          <a:picLocks noChangeAspect="1"/>
        </xdr:cNvPicPr>
      </xdr:nvPicPr>
      <xdr:blipFill>
        <a:blip xmlns:r="http://schemas.openxmlformats.org/officeDocument/2006/relationships" r:embed="rId1"/>
        <a:stretch>
          <a:fillRect/>
        </a:stretch>
      </xdr:blipFill>
      <xdr:spPr>
        <a:xfrm>
          <a:off x="285750" y="22939375"/>
          <a:ext cx="5032375" cy="4043713"/>
        </a:xfrm>
        <a:prstGeom prst="rect">
          <a:avLst/>
        </a:prstGeom>
      </xdr:spPr>
    </xdr:pic>
    <xdr:clientData/>
  </xdr:twoCellAnchor>
  <xdr:twoCellAnchor editAs="oneCell">
    <xdr:from>
      <xdr:col>1</xdr:col>
      <xdr:colOff>47626</xdr:colOff>
      <xdr:row>133</xdr:row>
      <xdr:rowOff>79375</xdr:rowOff>
    </xdr:from>
    <xdr:to>
      <xdr:col>6</xdr:col>
      <xdr:colOff>222251</xdr:colOff>
      <xdr:row>153</xdr:row>
      <xdr:rowOff>85408</xdr:rowOff>
    </xdr:to>
    <xdr:pic>
      <xdr:nvPicPr>
        <xdr:cNvPr id="3" name="Picture 2">
          <a:extLst>
            <a:ext uri="{FF2B5EF4-FFF2-40B4-BE49-F238E27FC236}">
              <a16:creationId xmlns:a16="http://schemas.microsoft.com/office/drawing/2014/main" id="{1A56E72F-4E88-B4A4-589E-21CADBC42F6D}"/>
            </a:ext>
          </a:extLst>
        </xdr:cNvPr>
        <xdr:cNvPicPr>
          <a:picLocks noChangeAspect="1"/>
        </xdr:cNvPicPr>
      </xdr:nvPicPr>
      <xdr:blipFill>
        <a:blip xmlns:r="http://schemas.openxmlformats.org/officeDocument/2006/relationships" r:embed="rId2"/>
        <a:stretch>
          <a:fillRect/>
        </a:stretch>
      </xdr:blipFill>
      <xdr:spPr>
        <a:xfrm>
          <a:off x="333376" y="27130375"/>
          <a:ext cx="4984750" cy="3816033"/>
        </a:xfrm>
        <a:prstGeom prst="rect">
          <a:avLst/>
        </a:prstGeom>
      </xdr:spPr>
    </xdr:pic>
    <xdr:clientData/>
  </xdr:twoCellAnchor>
  <xdr:twoCellAnchor editAs="oneCell">
    <xdr:from>
      <xdr:col>1</xdr:col>
      <xdr:colOff>0</xdr:colOff>
      <xdr:row>155</xdr:row>
      <xdr:rowOff>0</xdr:rowOff>
    </xdr:from>
    <xdr:to>
      <xdr:col>11</xdr:col>
      <xdr:colOff>353596</xdr:colOff>
      <xdr:row>170</xdr:row>
      <xdr:rowOff>28978</xdr:rowOff>
    </xdr:to>
    <xdr:pic>
      <xdr:nvPicPr>
        <xdr:cNvPr id="5" name="Picture 4">
          <a:extLst>
            <a:ext uri="{FF2B5EF4-FFF2-40B4-BE49-F238E27FC236}">
              <a16:creationId xmlns:a16="http://schemas.microsoft.com/office/drawing/2014/main" id="{1DCFD479-054D-07A4-AB9A-17F52A14F489}"/>
            </a:ext>
          </a:extLst>
        </xdr:cNvPr>
        <xdr:cNvPicPr>
          <a:picLocks noChangeAspect="1"/>
        </xdr:cNvPicPr>
      </xdr:nvPicPr>
      <xdr:blipFill>
        <a:blip xmlns:r="http://schemas.openxmlformats.org/officeDocument/2006/relationships" r:embed="rId3"/>
        <a:stretch>
          <a:fillRect/>
        </a:stretch>
      </xdr:blipFill>
      <xdr:spPr>
        <a:xfrm>
          <a:off x="285750" y="30632400"/>
          <a:ext cx="8392696" cy="2886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row r="3">
          <cell r="A3" t="str">
            <v>Almasi, Andrew</v>
          </cell>
          <cell r="Z3">
            <v>15.200000000000003</v>
          </cell>
          <cell r="AA3">
            <v>14.200000000000003</v>
          </cell>
        </row>
        <row r="4">
          <cell r="A4" t="str">
            <v>Almasi, Joe</v>
          </cell>
          <cell r="Z4">
            <v>8.1416666666666657</v>
          </cell>
          <cell r="AA4">
            <v>7.1000000000000014</v>
          </cell>
        </row>
        <row r="5">
          <cell r="A5" t="str">
            <v>Almasi, Matt</v>
          </cell>
          <cell r="Z5">
            <v>10.800000000000004</v>
          </cell>
          <cell r="AA5">
            <v>9.8000000000000043</v>
          </cell>
        </row>
        <row r="6">
          <cell r="A6" t="str">
            <v>Almasi, Tom</v>
          </cell>
          <cell r="Z6">
            <v>18.600000000000001</v>
          </cell>
          <cell r="AA6">
            <v>17.399999999999999</v>
          </cell>
        </row>
        <row r="7">
          <cell r="A7" t="str">
            <v>Anderson, Jeremy (N)</v>
          </cell>
          <cell r="Z7">
            <v>3</v>
          </cell>
          <cell r="AA7">
            <v>3</v>
          </cell>
        </row>
        <row r="8">
          <cell r="A8" t="str">
            <v>Askam, Tim</v>
          </cell>
          <cell r="Z8">
            <v>8.2000000000000028</v>
          </cell>
          <cell r="AA8">
            <v>8.2000000000000028</v>
          </cell>
        </row>
        <row r="9">
          <cell r="A9" t="str">
            <v>Babcock, Nick</v>
          </cell>
          <cell r="Z9">
            <v>8.0500000000000043</v>
          </cell>
          <cell r="AA9">
            <v>8.0500000000000043</v>
          </cell>
        </row>
        <row r="10">
          <cell r="A10" t="str">
            <v>Begner, Josh</v>
          </cell>
          <cell r="Z10">
            <v>6.9799999999999969</v>
          </cell>
          <cell r="AA10">
            <v>7.1000000000000014</v>
          </cell>
        </row>
        <row r="11">
          <cell r="A11" t="str">
            <v>Bieneman, Jeremy (N)</v>
          </cell>
          <cell r="Z11">
            <v>15.200000000000003</v>
          </cell>
          <cell r="AA11">
            <v>15.200000000000003</v>
          </cell>
        </row>
        <row r="12">
          <cell r="A12" t="str">
            <v>Blum, Kenny</v>
          </cell>
          <cell r="Z12">
            <v>6</v>
          </cell>
          <cell r="AA12">
            <v>5.8000000000000043</v>
          </cell>
        </row>
        <row r="13">
          <cell r="A13" t="str">
            <v>Blum, Tanner</v>
          </cell>
          <cell r="Z13">
            <v>3.8083333333333371</v>
          </cell>
          <cell r="AA13">
            <v>3.8500000000000014</v>
          </cell>
        </row>
        <row r="14">
          <cell r="A14" t="str">
            <v>Blum, Tucker</v>
          </cell>
          <cell r="Z14">
            <v>10.100000000000001</v>
          </cell>
          <cell r="AA14">
            <v>10.100000000000001</v>
          </cell>
        </row>
        <row r="15">
          <cell r="A15" t="str">
            <v>Bourque, Philip</v>
          </cell>
          <cell r="Z15">
            <v>13.200000000000003</v>
          </cell>
          <cell r="AA15">
            <v>13.200000000000003</v>
          </cell>
        </row>
        <row r="16">
          <cell r="A16" t="str">
            <v>Buamann, Jon (N)</v>
          </cell>
          <cell r="Z16">
            <v>10.850000000000001</v>
          </cell>
          <cell r="AA16">
            <v>9.7250000000000014</v>
          </cell>
        </row>
        <row r="17">
          <cell r="A17" t="str">
            <v>Burwell, Brandon</v>
          </cell>
          <cell r="Z17">
            <v>7.1499999999999986</v>
          </cell>
          <cell r="AA17">
            <v>7.1499999999999986</v>
          </cell>
        </row>
        <row r="18">
          <cell r="A18" t="str">
            <v>Cafferty, Pat</v>
          </cell>
          <cell r="Z18">
            <v>4.8000000000000043</v>
          </cell>
          <cell r="AA18">
            <v>4.8000000000000043</v>
          </cell>
        </row>
        <row r="19">
          <cell r="A19" t="str">
            <v>Carter, Greg</v>
          </cell>
          <cell r="Z19">
            <v>13.399999999999999</v>
          </cell>
          <cell r="AA19">
            <v>12.399999999999999</v>
          </cell>
        </row>
        <row r="20">
          <cell r="A20" t="str">
            <v>Casper, Steve</v>
          </cell>
          <cell r="Z20">
            <v>4.6000000000000014</v>
          </cell>
          <cell r="AA20">
            <v>4.6000000000000014</v>
          </cell>
        </row>
        <row r="21">
          <cell r="A21" t="str">
            <v>Caulkins, Paul</v>
          </cell>
          <cell r="Z21">
            <v>10</v>
          </cell>
          <cell r="AA21">
            <v>8.6000000000000014</v>
          </cell>
        </row>
        <row r="22">
          <cell r="A22" t="str">
            <v>Centers, Jason</v>
          </cell>
          <cell r="Z22">
            <v>5.3999999999999986</v>
          </cell>
          <cell r="AA22">
            <v>4.8000000000000043</v>
          </cell>
        </row>
        <row r="23">
          <cell r="A23" t="str">
            <v>Claerhout, Todd</v>
          </cell>
          <cell r="Z23">
            <v>5.3999999999999986</v>
          </cell>
          <cell r="AA23">
            <v>5.2000000000000028</v>
          </cell>
        </row>
        <row r="24">
          <cell r="A24" t="str">
            <v>Clark, John</v>
          </cell>
          <cell r="Z24">
            <v>6</v>
          </cell>
          <cell r="AA24">
            <v>5.2000000000000028</v>
          </cell>
        </row>
        <row r="25">
          <cell r="A25" t="str">
            <v>Cluskey, Ron</v>
          </cell>
          <cell r="Z25">
            <v>10.850000000000001</v>
          </cell>
          <cell r="AA25">
            <v>10.200000000000003</v>
          </cell>
        </row>
        <row r="26">
          <cell r="A26" t="str">
            <v>Cochran, Chris (N)</v>
          </cell>
          <cell r="Z26">
            <v>12.350000000000001</v>
          </cell>
          <cell r="AA26">
            <v>11</v>
          </cell>
        </row>
        <row r="27">
          <cell r="A27" t="str">
            <v>Colgan, Jack</v>
          </cell>
          <cell r="Z27">
            <v>19.800000000000004</v>
          </cell>
          <cell r="AA27">
            <v>18.399999999999999</v>
          </cell>
        </row>
        <row r="28">
          <cell r="A28" t="str">
            <v>Conklin, Tom</v>
          </cell>
          <cell r="Z28">
            <v>2.8500000000000014</v>
          </cell>
          <cell r="AA28">
            <v>3</v>
          </cell>
        </row>
        <row r="29">
          <cell r="A29" t="str">
            <v>Copple, Jim</v>
          </cell>
          <cell r="Z29">
            <v>7.2000000000000028</v>
          </cell>
          <cell r="AA29">
            <v>7.2000000000000028</v>
          </cell>
        </row>
        <row r="30">
          <cell r="A30" t="str">
            <v>Cosby, Doug</v>
          </cell>
          <cell r="Z30">
            <v>14</v>
          </cell>
          <cell r="AA30">
            <v>14</v>
          </cell>
        </row>
        <row r="31">
          <cell r="A31" t="str">
            <v>Coulter, Ken</v>
          </cell>
          <cell r="Z31">
            <v>0.89166666666666572</v>
          </cell>
          <cell r="AA31">
            <v>1.6000000000000014</v>
          </cell>
        </row>
        <row r="32">
          <cell r="A32" t="str">
            <v>Criswell, Larry</v>
          </cell>
          <cell r="Z32">
            <v>8.3999999999999986</v>
          </cell>
          <cell r="AA32">
            <v>7.3999999999999986</v>
          </cell>
        </row>
        <row r="33">
          <cell r="A33" t="str">
            <v>Dickson, Rob (N)</v>
          </cell>
          <cell r="Z33">
            <v>7.3999999999999986</v>
          </cell>
          <cell r="AA33">
            <v>7.3999999999999986</v>
          </cell>
        </row>
        <row r="34">
          <cell r="A34" t="str">
            <v>Durst, Justin</v>
          </cell>
          <cell r="Z34">
            <v>6.6000000000000014</v>
          </cell>
          <cell r="AA34">
            <v>6.8000000000000043</v>
          </cell>
        </row>
        <row r="35">
          <cell r="A35" t="str">
            <v>Ehens, Matt</v>
          </cell>
          <cell r="Z35">
            <v>5</v>
          </cell>
          <cell r="AA35">
            <v>5</v>
          </cell>
        </row>
        <row r="36">
          <cell r="A36" t="str">
            <v>Ekstrand, Jared</v>
          </cell>
          <cell r="Z36">
            <v>5.3500000000000014</v>
          </cell>
          <cell r="AA36">
            <v>5.3500000000000014</v>
          </cell>
        </row>
        <row r="37">
          <cell r="A37" t="str">
            <v>Evans, Clark</v>
          </cell>
          <cell r="Z37">
            <v>7.2000000000000028</v>
          </cell>
          <cell r="AA37">
            <v>7.2000000000000028</v>
          </cell>
        </row>
        <row r="38">
          <cell r="A38" t="str">
            <v>Ewalt, Alex</v>
          </cell>
          <cell r="Z38">
            <v>5.6000000000000014</v>
          </cell>
          <cell r="AA38">
            <v>5</v>
          </cell>
        </row>
        <row r="39">
          <cell r="A39" t="str">
            <v>Ewalt, Britt</v>
          </cell>
          <cell r="Z39">
            <v>12.100000000000001</v>
          </cell>
          <cell r="AA39">
            <v>11.399999999999999</v>
          </cell>
        </row>
        <row r="40">
          <cell r="A40" t="str">
            <v>Fletcher, Mat</v>
          </cell>
          <cell r="Z40">
            <v>9.8000000000000043</v>
          </cell>
          <cell r="AA40">
            <v>10.100000000000001</v>
          </cell>
        </row>
        <row r="41">
          <cell r="A41" t="str">
            <v>Florey, Jon (N)</v>
          </cell>
          <cell r="Z41">
            <v>8.3500000000000014</v>
          </cell>
          <cell r="AA41">
            <v>7.8000000000000043</v>
          </cell>
        </row>
        <row r="42">
          <cell r="A42" t="str">
            <v>Franks, Jason</v>
          </cell>
          <cell r="Z42">
            <v>8.6000000000000014</v>
          </cell>
          <cell r="AA42">
            <v>8.6000000000000014</v>
          </cell>
        </row>
        <row r="43">
          <cell r="A43" t="str">
            <v>Frietsch, Bill</v>
          </cell>
          <cell r="Z43">
            <v>4.5166666666666728</v>
          </cell>
          <cell r="AA43">
            <v>4.3083333333333371</v>
          </cell>
        </row>
        <row r="44">
          <cell r="A44" t="str">
            <v>Frye, Kevin</v>
          </cell>
          <cell r="Z44">
            <v>8.2000000000000028</v>
          </cell>
          <cell r="AA44">
            <v>7.8500000000000014</v>
          </cell>
        </row>
        <row r="45">
          <cell r="A45" t="str">
            <v>Graves, Nate</v>
          </cell>
          <cell r="Z45">
            <v>1.2000000000000028</v>
          </cell>
          <cell r="AA45">
            <v>1</v>
          </cell>
        </row>
        <row r="46">
          <cell r="A46" t="str">
            <v>Guppy, Matt</v>
          </cell>
          <cell r="Z46">
            <v>6.8000000000000043</v>
          </cell>
          <cell r="AA46">
            <v>6.3999999999999986</v>
          </cell>
        </row>
        <row r="47">
          <cell r="A47" t="str">
            <v>Halloway, Chad</v>
          </cell>
          <cell r="Z47">
            <v>6.1555555555555586</v>
          </cell>
          <cell r="AA47">
            <v>6.1555555555555586</v>
          </cell>
        </row>
        <row r="48">
          <cell r="A48" t="str">
            <v>Hamby, Cooper (N)</v>
          </cell>
          <cell r="Z48">
            <v>12.200000000000003</v>
          </cell>
          <cell r="AA48">
            <v>12.200000000000003</v>
          </cell>
        </row>
        <row r="49">
          <cell r="A49" t="str">
            <v>Harmon, Aaron</v>
          </cell>
          <cell r="Z49">
            <v>4.8374999999999986</v>
          </cell>
          <cell r="AA49">
            <v>4.59375</v>
          </cell>
        </row>
        <row r="50">
          <cell r="A50" t="str">
            <v>Harms, Tim</v>
          </cell>
          <cell r="Z50">
            <v>3.8000000000000043</v>
          </cell>
          <cell r="AA50">
            <v>3.8000000000000043</v>
          </cell>
        </row>
        <row r="51">
          <cell r="A51" t="str">
            <v>Hart, Seth</v>
          </cell>
          <cell r="Z51">
            <v>9.8000000000000043</v>
          </cell>
          <cell r="AA51">
            <v>8.6000000000000014</v>
          </cell>
        </row>
        <row r="52">
          <cell r="A52" t="str">
            <v>Haulk, Jake</v>
          </cell>
          <cell r="Z52">
            <v>12.600000000000001</v>
          </cell>
          <cell r="AA52">
            <v>12</v>
          </cell>
        </row>
        <row r="53">
          <cell r="A53" t="str">
            <v>Heinz, Dan</v>
          </cell>
          <cell r="Z53">
            <v>9.3500000000000014</v>
          </cell>
          <cell r="AA53">
            <v>10.975000000000001</v>
          </cell>
        </row>
        <row r="54">
          <cell r="A54" t="str">
            <v>Howard, Chris</v>
          </cell>
          <cell r="Z54">
            <v>6</v>
          </cell>
          <cell r="AA54">
            <v>5.3999999999999986</v>
          </cell>
        </row>
        <row r="55">
          <cell r="A55" t="str">
            <v>Jackson, Bob</v>
          </cell>
          <cell r="Z55">
            <v>9.75</v>
          </cell>
          <cell r="AA55">
            <v>9.3500000000000014</v>
          </cell>
        </row>
        <row r="56">
          <cell r="A56" t="str">
            <v>Jehle, Nick</v>
          </cell>
          <cell r="Z56">
            <v>3.8000000000000043</v>
          </cell>
          <cell r="AA56">
            <v>3.8000000000000043</v>
          </cell>
        </row>
        <row r="57">
          <cell r="A57" t="str">
            <v>Jehle, Scott</v>
          </cell>
          <cell r="Z57">
            <v>6.8500000000000014</v>
          </cell>
          <cell r="AA57">
            <v>6.8500000000000014</v>
          </cell>
        </row>
        <row r="58">
          <cell r="A58" t="str">
            <v>Johns, Nate</v>
          </cell>
          <cell r="Z58">
            <v>6.6000000000000014</v>
          </cell>
          <cell r="AA58">
            <v>6.6000000000000014</v>
          </cell>
        </row>
        <row r="59">
          <cell r="A59" t="str">
            <v>Kirvin, Zach</v>
          </cell>
          <cell r="Z59">
            <v>6.6195000000000022</v>
          </cell>
          <cell r="AA59">
            <v>6.6195000000000022</v>
          </cell>
        </row>
        <row r="60">
          <cell r="A60" t="str">
            <v>Ludwig, Jay</v>
          </cell>
          <cell r="Z60">
            <v>6.8000000000000043</v>
          </cell>
          <cell r="AA60">
            <v>5.8000000000000043</v>
          </cell>
        </row>
        <row r="61">
          <cell r="A61" t="str">
            <v>Mackie, Greg</v>
          </cell>
          <cell r="Z61">
            <v>6.9750000000000014</v>
          </cell>
          <cell r="AA61">
            <v>6.2250000000000014</v>
          </cell>
        </row>
        <row r="62">
          <cell r="A62" t="str">
            <v>Maier, Tom</v>
          </cell>
          <cell r="Z62">
            <v>4.8000000000000043</v>
          </cell>
          <cell r="AA62">
            <v>4.6000000000000014</v>
          </cell>
        </row>
        <row r="63">
          <cell r="A63" t="str">
            <v>McCoy, Derek</v>
          </cell>
          <cell r="Z63">
            <v>5.6000000000000014</v>
          </cell>
          <cell r="AA63">
            <v>5.8000000000000043</v>
          </cell>
        </row>
        <row r="64">
          <cell r="A64" t="str">
            <v>McKinty, John</v>
          </cell>
          <cell r="Z64">
            <v>2.3999999999999986</v>
          </cell>
          <cell r="AA64">
            <v>1.3999999999999986</v>
          </cell>
        </row>
        <row r="65">
          <cell r="A65" t="str">
            <v>Miller, Steven</v>
          </cell>
          <cell r="Z65">
            <v>5.2000000000000028</v>
          </cell>
          <cell r="AA65">
            <v>5.1000000000000014</v>
          </cell>
        </row>
        <row r="66">
          <cell r="A66" t="str">
            <v>Monroe, Jim</v>
          </cell>
          <cell r="Z66">
            <v>5.5333333333333385</v>
          </cell>
          <cell r="AA66">
            <v>5.5333333333333385</v>
          </cell>
        </row>
        <row r="67">
          <cell r="A67" t="str">
            <v>Monroe, Nate</v>
          </cell>
          <cell r="Z67">
            <v>1.8000000000000043</v>
          </cell>
          <cell r="AA67">
            <v>1.8000000000000043</v>
          </cell>
        </row>
        <row r="68">
          <cell r="A68" t="str">
            <v>Nader, James</v>
          </cell>
          <cell r="Z68">
            <v>12.100000000000001</v>
          </cell>
          <cell r="AA68">
            <v>11.600000000000001</v>
          </cell>
        </row>
        <row r="69">
          <cell r="A69" t="str">
            <v>Northrup, Jim</v>
          </cell>
          <cell r="Z69">
            <v>5.3999999999999986</v>
          </cell>
          <cell r="AA69">
            <v>5.3999999999999986</v>
          </cell>
        </row>
        <row r="70">
          <cell r="A70" t="str">
            <v>Ott, Alex</v>
          </cell>
          <cell r="Z70">
            <v>0.92500000000000426</v>
          </cell>
          <cell r="AA70">
            <v>0.92500000000000426</v>
          </cell>
        </row>
        <row r="71">
          <cell r="A71" t="str">
            <v>Patterson, Jim</v>
          </cell>
          <cell r="Z71">
            <v>6.3999999999999986</v>
          </cell>
          <cell r="AA71">
            <v>6.3999999999999986</v>
          </cell>
        </row>
        <row r="72">
          <cell r="A72" t="str">
            <v>Peterson, Andy</v>
          </cell>
          <cell r="Z72">
            <v>11.300000000000004</v>
          </cell>
          <cell r="AA72">
            <v>11.300000000000004</v>
          </cell>
        </row>
        <row r="73">
          <cell r="A73" t="str">
            <v>Phillips, Ralph</v>
          </cell>
          <cell r="Z73">
            <v>6.0500000000000043</v>
          </cell>
          <cell r="AA73">
            <v>6.0500000000000043</v>
          </cell>
        </row>
        <row r="74">
          <cell r="A74" t="str">
            <v>Pierson, Brent</v>
          </cell>
          <cell r="Z74">
            <v>10.350000000000001</v>
          </cell>
          <cell r="AA74">
            <v>10</v>
          </cell>
        </row>
        <row r="75">
          <cell r="A75" t="str">
            <v>Pierson, Greg</v>
          </cell>
          <cell r="Z75">
            <v>11.399999999999999</v>
          </cell>
          <cell r="AA75">
            <v>10.399999999999999</v>
          </cell>
        </row>
        <row r="76">
          <cell r="A76" t="str">
            <v>Prater, Todd</v>
          </cell>
          <cell r="Z76">
            <v>13.100000000000001</v>
          </cell>
          <cell r="AA76">
            <v>13.100000000000001</v>
          </cell>
        </row>
        <row r="77">
          <cell r="A77" t="str">
            <v>Price, Curt</v>
          </cell>
          <cell r="Z77">
            <v>10.600000000000001</v>
          </cell>
          <cell r="AA77">
            <v>10.600000000000001</v>
          </cell>
        </row>
        <row r="78">
          <cell r="A78" t="str">
            <v>Price, Eric</v>
          </cell>
          <cell r="Z78">
            <v>10.450000000000003</v>
          </cell>
          <cell r="AA78">
            <v>10.450000000000003</v>
          </cell>
        </row>
        <row r="79">
          <cell r="A79" t="str">
            <v>Putrich, Josh</v>
          </cell>
          <cell r="Z79">
            <v>4</v>
          </cell>
          <cell r="AA79">
            <v>3.8000000000000043</v>
          </cell>
        </row>
        <row r="80">
          <cell r="A80" t="str">
            <v>Ramsay, Dave</v>
          </cell>
          <cell r="Z80">
            <v>2.25</v>
          </cell>
          <cell r="AA80">
            <v>2.3500000000000014</v>
          </cell>
        </row>
        <row r="81">
          <cell r="A81" t="str">
            <v>Reick, Jon</v>
          </cell>
          <cell r="Z81">
            <v>9.5</v>
          </cell>
          <cell r="AA81">
            <v>9.5</v>
          </cell>
        </row>
        <row r="82">
          <cell r="A82" t="str">
            <v>Renner, Mike</v>
          </cell>
          <cell r="Z82">
            <v>16.75</v>
          </cell>
          <cell r="AA82">
            <v>16.75</v>
          </cell>
        </row>
        <row r="83">
          <cell r="A83" t="str">
            <v>Roberson, Damon</v>
          </cell>
          <cell r="Z83">
            <v>6.6000000000000014</v>
          </cell>
          <cell r="AA83">
            <v>5.8000000000000043</v>
          </cell>
        </row>
        <row r="84">
          <cell r="A84" t="str">
            <v>Ruff, Jake</v>
          </cell>
          <cell r="Z84">
            <v>8.8000000000000043</v>
          </cell>
          <cell r="AA84">
            <v>8.8000000000000043</v>
          </cell>
        </row>
        <row r="85">
          <cell r="A85" t="str">
            <v>Schmeig, Joel</v>
          </cell>
          <cell r="Z85">
            <v>10.600000000000001</v>
          </cell>
          <cell r="AA85">
            <v>9.8500000000000014</v>
          </cell>
        </row>
        <row r="86">
          <cell r="A86" t="str">
            <v>Self, Dallas</v>
          </cell>
          <cell r="Z86">
            <v>15.308333333333337</v>
          </cell>
          <cell r="AA86">
            <v>15.100000000000001</v>
          </cell>
        </row>
        <row r="87">
          <cell r="A87" t="str">
            <v>Shreck, Adam</v>
          </cell>
          <cell r="Z87">
            <v>10.050000000000004</v>
          </cell>
          <cell r="AA87">
            <v>10.050000000000004</v>
          </cell>
        </row>
        <row r="88">
          <cell r="A88" t="str">
            <v>Sparks, Jason (N)</v>
          </cell>
          <cell r="Z88">
            <v>14.399999999999999</v>
          </cell>
          <cell r="AA88">
            <v>12.800000000000004</v>
          </cell>
        </row>
        <row r="89">
          <cell r="A89" t="str">
            <v>Steffes, Adam</v>
          </cell>
          <cell r="Z89">
            <v>5.1000000000000014</v>
          </cell>
          <cell r="AA89">
            <v>5</v>
          </cell>
        </row>
        <row r="90">
          <cell r="A90" t="str">
            <v>Stillson, Jeremy</v>
          </cell>
          <cell r="Z90">
            <v>-2.4999999999998579E-2</v>
          </cell>
          <cell r="AA90">
            <v>-0.14999999999999858</v>
          </cell>
        </row>
        <row r="91">
          <cell r="A91" t="str">
            <v>Stillson, Ray</v>
          </cell>
          <cell r="Z91">
            <v>11.600000000000001</v>
          </cell>
          <cell r="AA91">
            <v>11</v>
          </cell>
        </row>
        <row r="92">
          <cell r="A92" t="str">
            <v>Stover, Kyle</v>
          </cell>
          <cell r="Z92">
            <v>3.2000000000000028</v>
          </cell>
          <cell r="AA92">
            <v>3</v>
          </cell>
        </row>
        <row r="93">
          <cell r="A93" t="str">
            <v>Sumner, Branden</v>
          </cell>
          <cell r="Z93">
            <v>6</v>
          </cell>
          <cell r="AA93">
            <v>5.25</v>
          </cell>
        </row>
        <row r="94">
          <cell r="A94" t="str">
            <v>Thompson, Bill (N)</v>
          </cell>
          <cell r="Z94">
            <v>3.3999999999999986</v>
          </cell>
          <cell r="AA94">
            <v>3.2000000000000028</v>
          </cell>
        </row>
        <row r="95">
          <cell r="A95" t="str">
            <v>Thompson, Craig</v>
          </cell>
          <cell r="Z95">
            <v>5.8000000000000043</v>
          </cell>
          <cell r="AA95">
            <v>5.8000000000000043</v>
          </cell>
        </row>
        <row r="96">
          <cell r="A96" t="str">
            <v>Thornton, Bryan</v>
          </cell>
          <cell r="Z96">
            <v>14.399999999999999</v>
          </cell>
          <cell r="AA96">
            <v>13.800000000000004</v>
          </cell>
        </row>
        <row r="97">
          <cell r="A97" t="str">
            <v>Tuttle, Gene</v>
          </cell>
          <cell r="Z97">
            <v>6.4500000000000028</v>
          </cell>
          <cell r="AA97">
            <v>6.1000000000000014</v>
          </cell>
        </row>
        <row r="98">
          <cell r="A98" t="str">
            <v>Urbanc, Moke</v>
          </cell>
          <cell r="Z98">
            <v>5.3999999999999986</v>
          </cell>
          <cell r="AA98">
            <v>4.2000000000000028</v>
          </cell>
        </row>
        <row r="99">
          <cell r="A99" t="str">
            <v>Welch, Michael</v>
          </cell>
          <cell r="Z99">
            <v>12.600000000000001</v>
          </cell>
          <cell r="AA99">
            <v>12.600000000000001</v>
          </cell>
        </row>
        <row r="100">
          <cell r="A100" t="str">
            <v>Westart, Brad (N)</v>
          </cell>
          <cell r="Z100">
            <v>3.3999999999999986</v>
          </cell>
          <cell r="AA100">
            <v>3.3999999999999986</v>
          </cell>
        </row>
        <row r="101">
          <cell r="A101" t="str">
            <v>Wiebler, David</v>
          </cell>
          <cell r="Z101">
            <v>6.3500000000000014</v>
          </cell>
          <cell r="AA101">
            <v>4.3500000000000014</v>
          </cell>
        </row>
      </sheetData>
      <sheetData sheetId="10">
        <row r="4">
          <cell r="N4" t="str">
            <v>Almasi, Andrew</v>
          </cell>
          <cell r="Y4" t="str">
            <v/>
          </cell>
        </row>
        <row r="5">
          <cell r="N5" t="str">
            <v>Almasi, Joe</v>
          </cell>
          <cell r="Y5">
            <v>42</v>
          </cell>
        </row>
        <row r="6">
          <cell r="N6" t="str">
            <v>Almasi, Matt</v>
          </cell>
          <cell r="Y6" t="str">
            <v/>
          </cell>
        </row>
        <row r="7">
          <cell r="N7" t="str">
            <v>Almasi, Tom</v>
          </cell>
          <cell r="Y7" t="str">
            <v/>
          </cell>
        </row>
        <row r="8">
          <cell r="N8" t="str">
            <v>Anderson, Jeremy (N)</v>
          </cell>
          <cell r="Y8">
            <v>39</v>
          </cell>
        </row>
        <row r="9">
          <cell r="N9" t="str">
            <v>Askam, Tim</v>
          </cell>
          <cell r="Y9">
            <v>43</v>
          </cell>
        </row>
        <row r="10">
          <cell r="N10" t="str">
            <v>Babcock, Nick</v>
          </cell>
          <cell r="Y10">
            <v>44</v>
          </cell>
        </row>
        <row r="11">
          <cell r="N11" t="str">
            <v>Begner, Josh</v>
          </cell>
          <cell r="Y11" t="str">
            <v/>
          </cell>
        </row>
        <row r="12">
          <cell r="N12" t="str">
            <v>Bieneman, Jeremy (N)</v>
          </cell>
          <cell r="Y12">
            <v>53</v>
          </cell>
        </row>
        <row r="13">
          <cell r="N13" t="str">
            <v>Blum, Kenny</v>
          </cell>
          <cell r="Y13">
            <v>42</v>
          </cell>
        </row>
        <row r="14">
          <cell r="N14" t="str">
            <v>Blum, Tanner</v>
          </cell>
          <cell r="Y14" t="str">
            <v/>
          </cell>
        </row>
        <row r="15">
          <cell r="N15" t="str">
            <v>Blum, Tucker</v>
          </cell>
          <cell r="Y15">
            <v>42</v>
          </cell>
        </row>
        <row r="16">
          <cell r="N16" t="str">
            <v>Bourque, Philip</v>
          </cell>
          <cell r="Y16">
            <v>51</v>
          </cell>
        </row>
        <row r="17">
          <cell r="N17" t="str">
            <v>Burwell, Brandon</v>
          </cell>
          <cell r="Y17">
            <v>44</v>
          </cell>
        </row>
        <row r="18">
          <cell r="N18" t="str">
            <v>Cafferty, Pat</v>
          </cell>
          <cell r="Y18">
            <v>40</v>
          </cell>
        </row>
        <row r="19">
          <cell r="N19" t="str">
            <v>Carter, Greg</v>
          </cell>
          <cell r="Y19">
            <v>52</v>
          </cell>
        </row>
        <row r="20">
          <cell r="N20" t="str">
            <v>Casper, Steve</v>
          </cell>
          <cell r="Y20" t="str">
            <v/>
          </cell>
        </row>
        <row r="21">
          <cell r="N21" t="str">
            <v>Caulkins, Paul</v>
          </cell>
          <cell r="Y21">
            <v>48</v>
          </cell>
        </row>
        <row r="22">
          <cell r="N22" t="str">
            <v>Centers, Jason</v>
          </cell>
          <cell r="Y22">
            <v>40</v>
          </cell>
        </row>
        <row r="23">
          <cell r="N23" t="str">
            <v>Claerhout, Todd</v>
          </cell>
          <cell r="Y23">
            <v>39</v>
          </cell>
        </row>
        <row r="24">
          <cell r="N24" t="str">
            <v>Clark, John</v>
          </cell>
          <cell r="Y24">
            <v>42</v>
          </cell>
        </row>
        <row r="25">
          <cell r="N25" t="str">
            <v>Cluskey, Ron</v>
          </cell>
          <cell r="Y25" t="str">
            <v/>
          </cell>
        </row>
        <row r="26">
          <cell r="N26" t="str">
            <v>Cochran, Chris (N)</v>
          </cell>
          <cell r="Y26">
            <v>53</v>
          </cell>
        </row>
        <row r="27">
          <cell r="N27" t="str">
            <v>Colgan, Jack</v>
          </cell>
          <cell r="Y27">
            <v>59</v>
          </cell>
        </row>
        <row r="28">
          <cell r="N28" t="str">
            <v>Conklin, Tom</v>
          </cell>
          <cell r="Y28" t="str">
            <v/>
          </cell>
        </row>
        <row r="29">
          <cell r="N29" t="str">
            <v>Copple, Jim</v>
          </cell>
          <cell r="Y29">
            <v>47</v>
          </cell>
        </row>
        <row r="30">
          <cell r="N30" t="str">
            <v>Cosby, Doug</v>
          </cell>
          <cell r="Y30" t="str">
            <v/>
          </cell>
        </row>
        <row r="31">
          <cell r="N31" t="str">
            <v>Coulter, Ken</v>
          </cell>
          <cell r="Y31" t="str">
            <v/>
          </cell>
        </row>
        <row r="32">
          <cell r="N32" t="str">
            <v>Criswell, Larry</v>
          </cell>
          <cell r="Y32">
            <v>45</v>
          </cell>
        </row>
        <row r="33">
          <cell r="N33" t="str">
            <v>Dickson, Rob (N)</v>
          </cell>
          <cell r="Y33">
            <v>43</v>
          </cell>
        </row>
        <row r="34">
          <cell r="N34" t="str">
            <v>Durst, Justin</v>
          </cell>
          <cell r="Y34" t="str">
            <v/>
          </cell>
        </row>
        <row r="35">
          <cell r="N35" t="str">
            <v>Ehens, Matt</v>
          </cell>
          <cell r="Y35">
            <v>41</v>
          </cell>
        </row>
        <row r="36">
          <cell r="N36" t="str">
            <v>Ekstrand, Jared</v>
          </cell>
          <cell r="Y36">
            <v>55</v>
          </cell>
        </row>
        <row r="37">
          <cell r="N37" t="str">
            <v>Evans, Clark</v>
          </cell>
          <cell r="Y37">
            <v>52</v>
          </cell>
        </row>
        <row r="38">
          <cell r="N38" t="str">
            <v>Ewalt, Alex</v>
          </cell>
          <cell r="Y38">
            <v>45</v>
          </cell>
        </row>
        <row r="39">
          <cell r="N39" t="str">
            <v>Ewalt, Britt</v>
          </cell>
          <cell r="Y39">
            <v>50</v>
          </cell>
        </row>
        <row r="40">
          <cell r="N40" t="str">
            <v>Fletcher, Mat</v>
          </cell>
          <cell r="Y40">
            <v>50</v>
          </cell>
        </row>
        <row r="41">
          <cell r="N41" t="str">
            <v>Florey, Jon (N)</v>
          </cell>
          <cell r="Y41">
            <v>45</v>
          </cell>
        </row>
        <row r="42">
          <cell r="N42" t="str">
            <v>Franks, Jason</v>
          </cell>
          <cell r="Y42" t="str">
            <v/>
          </cell>
        </row>
        <row r="43">
          <cell r="N43" t="str">
            <v>Frietsch, Bill</v>
          </cell>
          <cell r="Y43">
            <v>41</v>
          </cell>
        </row>
        <row r="44">
          <cell r="N44" t="str">
            <v>Frye, Kevin</v>
          </cell>
          <cell r="Y44" t="str">
            <v/>
          </cell>
        </row>
        <row r="45">
          <cell r="N45" t="str">
            <v>Glenn, Mathew (N)</v>
          </cell>
          <cell r="Y45" t="str">
            <v/>
          </cell>
        </row>
        <row r="46">
          <cell r="N46" t="str">
            <v>Graves, Nate</v>
          </cell>
          <cell r="Y46">
            <v>41</v>
          </cell>
        </row>
        <row r="47">
          <cell r="N47" t="str">
            <v>Guppy, Matt</v>
          </cell>
          <cell r="Y47">
            <v>43</v>
          </cell>
        </row>
        <row r="48">
          <cell r="N48" t="str">
            <v>Halloway, Chad</v>
          </cell>
          <cell r="Y48" t="str">
            <v/>
          </cell>
        </row>
        <row r="49">
          <cell r="N49" t="str">
            <v>Hamby, Cooper (N)</v>
          </cell>
          <cell r="Y49" t="str">
            <v/>
          </cell>
        </row>
        <row r="50">
          <cell r="N50" t="str">
            <v>Harmon, Aaron</v>
          </cell>
          <cell r="Y50" t="str">
            <v/>
          </cell>
        </row>
        <row r="51">
          <cell r="N51" t="str">
            <v>Harms, Tim</v>
          </cell>
          <cell r="Y51">
            <v>41</v>
          </cell>
        </row>
        <row r="52">
          <cell r="N52" t="str">
            <v>Hart, Seth</v>
          </cell>
          <cell r="Y52">
            <v>50</v>
          </cell>
        </row>
        <row r="53">
          <cell r="N53" t="str">
            <v>Haulk, Jake</v>
          </cell>
          <cell r="Y53">
            <v>49</v>
          </cell>
        </row>
        <row r="54">
          <cell r="N54" t="str">
            <v>Heinz, Dan</v>
          </cell>
          <cell r="Y54" t="str">
            <v/>
          </cell>
        </row>
        <row r="55">
          <cell r="N55" t="str">
            <v>Howard, Chris</v>
          </cell>
          <cell r="Y55">
            <v>43</v>
          </cell>
        </row>
        <row r="56">
          <cell r="N56" t="str">
            <v>Jackson, Bob</v>
          </cell>
          <cell r="Y56" t="str">
            <v/>
          </cell>
        </row>
        <row r="57">
          <cell r="N57" t="str">
            <v>Jehle, Nick</v>
          </cell>
          <cell r="Y57">
            <v>41</v>
          </cell>
        </row>
        <row r="58">
          <cell r="N58" t="str">
            <v>Jehle, Scott</v>
          </cell>
          <cell r="Y58">
            <v>42</v>
          </cell>
        </row>
        <row r="59">
          <cell r="N59" t="str">
            <v>Johns, Nate</v>
          </cell>
          <cell r="Y59">
            <v>42</v>
          </cell>
        </row>
        <row r="60">
          <cell r="N60" t="str">
            <v>Kirvin, Zach</v>
          </cell>
          <cell r="Y60" t="str">
            <v/>
          </cell>
        </row>
        <row r="61">
          <cell r="N61" t="str">
            <v>Ludwig, Jay</v>
          </cell>
          <cell r="Y61">
            <v>48</v>
          </cell>
        </row>
        <row r="62">
          <cell r="N62" t="str">
            <v>Mackie, Greg</v>
          </cell>
          <cell r="Y62" t="str">
            <v/>
          </cell>
        </row>
        <row r="63">
          <cell r="N63" t="str">
            <v>Maier, Tom</v>
          </cell>
          <cell r="Y63">
            <v>41</v>
          </cell>
        </row>
        <row r="64">
          <cell r="N64" t="str">
            <v>McCoy, Derek</v>
          </cell>
          <cell r="Y64" t="str">
            <v/>
          </cell>
        </row>
        <row r="65">
          <cell r="N65" t="str">
            <v>McKinty, John</v>
          </cell>
          <cell r="Y65">
            <v>37</v>
          </cell>
        </row>
        <row r="66">
          <cell r="N66" t="str">
            <v>Miller, Steven</v>
          </cell>
          <cell r="Y66">
            <v>38</v>
          </cell>
        </row>
        <row r="67">
          <cell r="N67" t="str">
            <v>Monroe, Jim</v>
          </cell>
          <cell r="Y67" t="str">
            <v/>
          </cell>
        </row>
        <row r="68">
          <cell r="N68" t="str">
            <v>Monroe, Nate</v>
          </cell>
          <cell r="Y68">
            <v>38</v>
          </cell>
        </row>
        <row r="69">
          <cell r="N69" t="str">
            <v>Nader, James</v>
          </cell>
          <cell r="Y69">
            <v>47</v>
          </cell>
        </row>
        <row r="70">
          <cell r="N70" t="str">
            <v>Northrup, Jim</v>
          </cell>
          <cell r="Y70" t="str">
            <v/>
          </cell>
        </row>
        <row r="71">
          <cell r="N71" t="str">
            <v>Ott, Alex</v>
          </cell>
          <cell r="Y71" t="str">
            <v/>
          </cell>
        </row>
        <row r="72">
          <cell r="N72" t="str">
            <v>Patterson, Jim</v>
          </cell>
          <cell r="Y72">
            <v>44</v>
          </cell>
        </row>
        <row r="73">
          <cell r="N73" t="str">
            <v>Peterson, Andy</v>
          </cell>
          <cell r="Y73">
            <v>46</v>
          </cell>
        </row>
        <row r="74">
          <cell r="N74" t="str">
            <v>Phillips, Ralph</v>
          </cell>
          <cell r="Y74" t="str">
            <v/>
          </cell>
        </row>
        <row r="75">
          <cell r="N75" t="str">
            <v>Pierson, Brent</v>
          </cell>
          <cell r="Y75">
            <v>52</v>
          </cell>
        </row>
        <row r="76">
          <cell r="N76" t="str">
            <v>Pierson, Greg</v>
          </cell>
          <cell r="Y76">
            <v>47</v>
          </cell>
        </row>
        <row r="77">
          <cell r="N77" t="str">
            <v>Prater, Todd</v>
          </cell>
          <cell r="Y77" t="str">
            <v/>
          </cell>
        </row>
        <row r="78">
          <cell r="N78" t="str">
            <v>Price, Curt</v>
          </cell>
          <cell r="Y78">
            <v>48</v>
          </cell>
        </row>
        <row r="79">
          <cell r="N79" t="str">
            <v>Price, Eric</v>
          </cell>
          <cell r="Y79">
            <v>48</v>
          </cell>
        </row>
        <row r="80">
          <cell r="N80" t="str">
            <v>Putrich, Josh</v>
          </cell>
          <cell r="Y80">
            <v>37</v>
          </cell>
        </row>
        <row r="81">
          <cell r="N81" t="str">
            <v>Ramsay, Dave</v>
          </cell>
          <cell r="Y81" t="str">
            <v/>
          </cell>
        </row>
        <row r="82">
          <cell r="N82" t="str">
            <v>Reick, Jon</v>
          </cell>
          <cell r="Y82" t="str">
            <v/>
          </cell>
        </row>
        <row r="83">
          <cell r="N83" t="str">
            <v>Renner, Mike</v>
          </cell>
          <cell r="Y83">
            <v>59</v>
          </cell>
        </row>
        <row r="84">
          <cell r="N84" t="str">
            <v>Roberson, Damon</v>
          </cell>
          <cell r="Y84">
            <v>47</v>
          </cell>
        </row>
        <row r="85">
          <cell r="N85" t="str">
            <v>Ruff, Jake</v>
          </cell>
          <cell r="Y85">
            <v>41</v>
          </cell>
        </row>
        <row r="86">
          <cell r="N86" t="str">
            <v>Schmeig, Joel</v>
          </cell>
          <cell r="Y86" t="str">
            <v/>
          </cell>
        </row>
        <row r="87">
          <cell r="N87" t="str">
            <v>Self, Dallas</v>
          </cell>
          <cell r="Y87">
            <v>52</v>
          </cell>
        </row>
        <row r="88">
          <cell r="N88" t="str">
            <v>Shreck, Adam</v>
          </cell>
          <cell r="Y88" t="str">
            <v/>
          </cell>
        </row>
        <row r="89">
          <cell r="N89" t="str">
            <v>Sparks, Jason (N)</v>
          </cell>
          <cell r="Y89">
            <v>48</v>
          </cell>
        </row>
        <row r="90">
          <cell r="N90" t="str">
            <v>Steffes, Adam</v>
          </cell>
          <cell r="Y90">
            <v>39</v>
          </cell>
        </row>
        <row r="91">
          <cell r="N91" t="str">
            <v>Stillson, Jeremy</v>
          </cell>
          <cell r="Y91">
            <v>34</v>
          </cell>
        </row>
        <row r="92">
          <cell r="N92" t="str">
            <v>Stillson, Ray</v>
          </cell>
          <cell r="Y92">
            <v>43</v>
          </cell>
        </row>
        <row r="93">
          <cell r="N93" t="str">
            <v>Stover, Kyle</v>
          </cell>
          <cell r="Y93">
            <v>46</v>
          </cell>
        </row>
        <row r="94">
          <cell r="N94" t="str">
            <v>Sumner, Branden</v>
          </cell>
          <cell r="Y94">
            <v>40</v>
          </cell>
        </row>
        <row r="95">
          <cell r="N95" t="str">
            <v>Thompson, Bill (N)</v>
          </cell>
          <cell r="Y95" t="str">
            <v/>
          </cell>
        </row>
        <row r="96">
          <cell r="N96" t="str">
            <v>Thompson, Craig</v>
          </cell>
          <cell r="Y96">
            <v>42</v>
          </cell>
        </row>
        <row r="97">
          <cell r="N97" t="str">
            <v>Thornton, Bryan</v>
          </cell>
          <cell r="Y97">
            <v>54</v>
          </cell>
        </row>
        <row r="98">
          <cell r="N98" t="str">
            <v>Tuttle, Gene</v>
          </cell>
          <cell r="Y98" t="str">
            <v/>
          </cell>
        </row>
        <row r="99">
          <cell r="N99" t="str">
            <v>Urbanc, Moke</v>
          </cell>
          <cell r="Y99" t="str">
            <v/>
          </cell>
        </row>
        <row r="100">
          <cell r="N100" t="str">
            <v>Walraven, Noah</v>
          </cell>
          <cell r="Y100" t="str">
            <v/>
          </cell>
        </row>
        <row r="101">
          <cell r="N101" t="str">
            <v>Welch, Michael</v>
          </cell>
          <cell r="Y101" t="str">
            <v/>
          </cell>
        </row>
        <row r="102">
          <cell r="N102" t="str">
            <v>Westart, Brad (N)</v>
          </cell>
          <cell r="Y102">
            <v>42</v>
          </cell>
        </row>
        <row r="103">
          <cell r="N103" t="str">
            <v>Wiebler, David</v>
          </cell>
          <cell r="Y103">
            <v>46</v>
          </cell>
        </row>
        <row r="104">
          <cell r="N104" t="str">
            <v>Wiebler, Steve (N)</v>
          </cell>
          <cell r="Y104" t="str">
            <v/>
          </cell>
        </row>
      </sheetData>
      <sheetData sheetId="11">
        <row r="4">
          <cell r="N4" t="str">
            <v>Almasi, Andrew</v>
          </cell>
          <cell r="Y4">
            <v>53</v>
          </cell>
        </row>
        <row r="5">
          <cell r="N5" t="str">
            <v>Almasi, Joe</v>
          </cell>
          <cell r="Y5">
            <v>49</v>
          </cell>
        </row>
        <row r="6">
          <cell r="N6" t="str">
            <v>Almasi, Matt</v>
          </cell>
          <cell r="Y6">
            <v>56</v>
          </cell>
        </row>
        <row r="7">
          <cell r="N7" t="str">
            <v>Almasi, Tom</v>
          </cell>
          <cell r="Y7">
            <v>55</v>
          </cell>
        </row>
        <row r="8">
          <cell r="N8" t="str">
            <v>Anderson, Jeremy (N)</v>
          </cell>
          <cell r="Y8">
            <v>40</v>
          </cell>
        </row>
        <row r="9">
          <cell r="N9" t="str">
            <v>Askam, Tim</v>
          </cell>
          <cell r="Y9">
            <v>48</v>
          </cell>
        </row>
        <row r="10">
          <cell r="N10" t="str">
            <v>Babcock, Nick</v>
          </cell>
          <cell r="Y10" t="str">
            <v/>
          </cell>
        </row>
        <row r="11">
          <cell r="N11" t="str">
            <v>Begner, Josh</v>
          </cell>
          <cell r="Y11">
            <v>51</v>
          </cell>
        </row>
        <row r="12">
          <cell r="N12" t="str">
            <v>Bieneman, Jeremy (N)</v>
          </cell>
          <cell r="Y12">
            <v>55</v>
          </cell>
        </row>
        <row r="13">
          <cell r="N13" t="str">
            <v>Blum, Kenny</v>
          </cell>
          <cell r="Y13">
            <v>45</v>
          </cell>
        </row>
        <row r="14">
          <cell r="N14" t="str">
            <v>Blum, Tanner</v>
          </cell>
          <cell r="Y14" t="str">
            <v/>
          </cell>
        </row>
        <row r="15">
          <cell r="N15" t="str">
            <v>Blum, Tucker</v>
          </cell>
          <cell r="Y15">
            <v>49</v>
          </cell>
        </row>
        <row r="16">
          <cell r="N16" t="str">
            <v>Bourque, Philip</v>
          </cell>
          <cell r="Y16">
            <v>50</v>
          </cell>
        </row>
        <row r="17">
          <cell r="N17" t="str">
            <v>Burwell, Brandon</v>
          </cell>
          <cell r="Y17">
            <v>43</v>
          </cell>
        </row>
        <row r="18">
          <cell r="N18" t="str">
            <v>Cafferty, Pat</v>
          </cell>
          <cell r="Y18">
            <v>48</v>
          </cell>
        </row>
        <row r="19">
          <cell r="N19" t="str">
            <v>Carter, Greg</v>
          </cell>
          <cell r="Y19">
            <v>50</v>
          </cell>
        </row>
        <row r="20">
          <cell r="N20" t="str">
            <v>Casper, Steve</v>
          </cell>
          <cell r="Y20">
            <v>43</v>
          </cell>
        </row>
        <row r="21">
          <cell r="N21" t="str">
            <v>Caulkins, Paul</v>
          </cell>
          <cell r="Y21">
            <v>48</v>
          </cell>
        </row>
        <row r="22">
          <cell r="N22" t="str">
            <v>Centers, Jason</v>
          </cell>
          <cell r="Y22">
            <v>45</v>
          </cell>
        </row>
        <row r="23">
          <cell r="N23" t="str">
            <v>Claerhout, Todd</v>
          </cell>
          <cell r="Y23">
            <v>41</v>
          </cell>
        </row>
        <row r="24">
          <cell r="N24" t="str">
            <v>Clark, John</v>
          </cell>
          <cell r="Y24" t="str">
            <v/>
          </cell>
        </row>
        <row r="25">
          <cell r="N25" t="str">
            <v>Cluskey, Ron</v>
          </cell>
          <cell r="Y25">
            <v>45</v>
          </cell>
        </row>
        <row r="26">
          <cell r="N26" t="str">
            <v>Cochran, Chris (N)</v>
          </cell>
          <cell r="Y26" t="str">
            <v/>
          </cell>
        </row>
        <row r="27">
          <cell r="N27" t="str">
            <v>Colgan, Jack</v>
          </cell>
          <cell r="Y27">
            <v>57</v>
          </cell>
        </row>
        <row r="28">
          <cell r="N28" t="str">
            <v>Conklin, Tom</v>
          </cell>
          <cell r="Y28">
            <v>38</v>
          </cell>
        </row>
        <row r="29">
          <cell r="N29" t="str">
            <v>Copple, Jim</v>
          </cell>
          <cell r="Y29">
            <v>44</v>
          </cell>
        </row>
        <row r="30">
          <cell r="N30" t="str">
            <v>Cosby, Doug</v>
          </cell>
          <cell r="Y30" t="str">
            <v/>
          </cell>
        </row>
        <row r="31">
          <cell r="N31" t="str">
            <v>Coulter, Ken</v>
          </cell>
          <cell r="Y31">
            <v>42</v>
          </cell>
        </row>
        <row r="32">
          <cell r="N32" t="str">
            <v>Criswell, Larry</v>
          </cell>
          <cell r="Y32">
            <v>50</v>
          </cell>
        </row>
        <row r="33">
          <cell r="N33" t="str">
            <v>Dickson, Rob (N)</v>
          </cell>
          <cell r="Y33" t="str">
            <v/>
          </cell>
        </row>
        <row r="34">
          <cell r="N34" t="str">
            <v>Durst, Justin</v>
          </cell>
          <cell r="Y34">
            <v>43</v>
          </cell>
        </row>
        <row r="35">
          <cell r="N35" t="str">
            <v>Ehens, Matt</v>
          </cell>
          <cell r="Y35">
            <v>44</v>
          </cell>
        </row>
        <row r="36">
          <cell r="N36" t="str">
            <v>Ekstrand, Jared</v>
          </cell>
          <cell r="Y36">
            <v>43</v>
          </cell>
        </row>
        <row r="37">
          <cell r="N37" t="str">
            <v>Evans, Clark</v>
          </cell>
          <cell r="Y37">
            <v>49</v>
          </cell>
        </row>
        <row r="38">
          <cell r="N38" t="str">
            <v>Ewalt, Alex</v>
          </cell>
          <cell r="Y38">
            <v>48</v>
          </cell>
        </row>
        <row r="39">
          <cell r="N39" t="str">
            <v>Ewalt, Britt</v>
          </cell>
          <cell r="Y39">
            <v>48</v>
          </cell>
        </row>
        <row r="40">
          <cell r="N40" t="str">
            <v>Fletcher, Mat</v>
          </cell>
          <cell r="Y40">
            <v>43</v>
          </cell>
        </row>
        <row r="41">
          <cell r="N41" t="str">
            <v>Florey, Jon (N)</v>
          </cell>
          <cell r="Y41" t="str">
            <v/>
          </cell>
        </row>
        <row r="42">
          <cell r="N42" t="str">
            <v>Franks, Jason</v>
          </cell>
          <cell r="Y42">
            <v>44</v>
          </cell>
        </row>
        <row r="43">
          <cell r="N43" t="str">
            <v>Frietsch, Bill</v>
          </cell>
          <cell r="Y43" t="str">
            <v/>
          </cell>
        </row>
        <row r="44">
          <cell r="N44" t="str">
            <v>Frye, Kevin</v>
          </cell>
          <cell r="Y44" t="str">
            <v/>
          </cell>
        </row>
        <row r="45">
          <cell r="N45" t="str">
            <v>Glenn, Mathew (N)</v>
          </cell>
          <cell r="Y45" t="str">
            <v/>
          </cell>
        </row>
        <row r="46">
          <cell r="N46" t="str">
            <v>Graves, Nate</v>
          </cell>
          <cell r="Y46">
            <v>35</v>
          </cell>
        </row>
        <row r="47">
          <cell r="N47" t="str">
            <v>Guppy, Matt</v>
          </cell>
          <cell r="Y47">
            <v>42</v>
          </cell>
        </row>
        <row r="48">
          <cell r="N48" t="str">
            <v>Halloway, Chad</v>
          </cell>
          <cell r="Y48" t="str">
            <v/>
          </cell>
        </row>
        <row r="49">
          <cell r="N49" t="str">
            <v>Hamby, Cooper (N)</v>
          </cell>
          <cell r="Y49">
            <v>49</v>
          </cell>
        </row>
        <row r="50">
          <cell r="N50" t="str">
            <v>Harmon, Aaron</v>
          </cell>
          <cell r="Y50" t="str">
            <v/>
          </cell>
        </row>
        <row r="51">
          <cell r="N51" t="str">
            <v>Harms, Tim</v>
          </cell>
          <cell r="Y51">
            <v>44</v>
          </cell>
        </row>
        <row r="52">
          <cell r="N52" t="str">
            <v>Hart, Seth</v>
          </cell>
          <cell r="Y52">
            <v>51</v>
          </cell>
        </row>
        <row r="53">
          <cell r="N53" t="str">
            <v>Haulk, Jake</v>
          </cell>
          <cell r="Y53">
            <v>51</v>
          </cell>
        </row>
        <row r="54">
          <cell r="N54" t="str">
            <v>Heinz, Dan</v>
          </cell>
          <cell r="Y54">
            <v>45</v>
          </cell>
        </row>
        <row r="55">
          <cell r="N55" t="str">
            <v>Howard, Chris</v>
          </cell>
          <cell r="Y55">
            <v>42</v>
          </cell>
        </row>
        <row r="56">
          <cell r="N56" t="str">
            <v>Jackson, Bob</v>
          </cell>
          <cell r="Y56" t="str">
            <v/>
          </cell>
        </row>
        <row r="57">
          <cell r="N57" t="str">
            <v>Jehle, Nick</v>
          </cell>
          <cell r="Y57">
            <v>48</v>
          </cell>
        </row>
        <row r="58">
          <cell r="N58" t="str">
            <v>Jehle, Scott</v>
          </cell>
          <cell r="Y58">
            <v>42</v>
          </cell>
        </row>
        <row r="59">
          <cell r="N59" t="str">
            <v>Johns, Nate</v>
          </cell>
          <cell r="Y59">
            <v>42</v>
          </cell>
        </row>
        <row r="60">
          <cell r="N60" t="str">
            <v>Kirvin, Zach</v>
          </cell>
          <cell r="Y60" t="str">
            <v/>
          </cell>
        </row>
        <row r="61">
          <cell r="N61" t="str">
            <v>Ludwig, Jay</v>
          </cell>
          <cell r="Y61">
            <v>46</v>
          </cell>
        </row>
        <row r="62">
          <cell r="N62" t="str">
            <v>Mackie, Greg</v>
          </cell>
          <cell r="Y62" t="str">
            <v/>
          </cell>
        </row>
        <row r="63">
          <cell r="N63" t="str">
            <v>Maier, Tom</v>
          </cell>
          <cell r="Y63">
            <v>48</v>
          </cell>
        </row>
        <row r="64">
          <cell r="N64" t="str">
            <v>McCoy, Derek</v>
          </cell>
          <cell r="Y64">
            <v>49</v>
          </cell>
        </row>
        <row r="65">
          <cell r="N65" t="str">
            <v>McKinty, John</v>
          </cell>
          <cell r="Y65">
            <v>37</v>
          </cell>
        </row>
        <row r="66">
          <cell r="N66" t="str">
            <v>Miller, Steven</v>
          </cell>
          <cell r="Y66">
            <v>43</v>
          </cell>
        </row>
        <row r="67">
          <cell r="N67" t="str">
            <v>Monroe, Jim</v>
          </cell>
          <cell r="Y67" t="str">
            <v/>
          </cell>
        </row>
        <row r="68">
          <cell r="N68" t="str">
            <v>Monroe, Nate</v>
          </cell>
          <cell r="Y68">
            <v>39</v>
          </cell>
        </row>
        <row r="69">
          <cell r="N69" t="str">
            <v>Nader, James</v>
          </cell>
          <cell r="Y69">
            <v>47</v>
          </cell>
        </row>
        <row r="70">
          <cell r="N70" t="str">
            <v>Northrup, Jim</v>
          </cell>
          <cell r="Y70">
            <v>43</v>
          </cell>
        </row>
        <row r="71">
          <cell r="N71" t="str">
            <v>Ott, Alex</v>
          </cell>
          <cell r="Y71" t="str">
            <v/>
          </cell>
        </row>
        <row r="72">
          <cell r="N72" t="str">
            <v>Patterson, Jim</v>
          </cell>
          <cell r="Y72">
            <v>43</v>
          </cell>
        </row>
        <row r="73">
          <cell r="N73" t="str">
            <v>Peterson, Andy</v>
          </cell>
          <cell r="Y73">
            <v>50</v>
          </cell>
        </row>
        <row r="74">
          <cell r="N74" t="str">
            <v>Phillips, Ralph</v>
          </cell>
          <cell r="Y74" t="str">
            <v/>
          </cell>
        </row>
        <row r="75">
          <cell r="N75" t="str">
            <v>Pierson, Brent</v>
          </cell>
          <cell r="Y75" t="str">
            <v/>
          </cell>
        </row>
        <row r="76">
          <cell r="N76" t="str">
            <v>Pierson, Greg</v>
          </cell>
          <cell r="Y76">
            <v>48</v>
          </cell>
        </row>
        <row r="77">
          <cell r="N77" t="str">
            <v>Prater, Todd</v>
          </cell>
          <cell r="Y77" t="str">
            <v/>
          </cell>
        </row>
        <row r="78">
          <cell r="N78" t="str">
            <v>Price, Curt</v>
          </cell>
          <cell r="Y78">
            <v>47</v>
          </cell>
        </row>
        <row r="79">
          <cell r="N79" t="str">
            <v>Price, Eric</v>
          </cell>
          <cell r="Y79">
            <v>51</v>
          </cell>
        </row>
        <row r="80">
          <cell r="N80" t="str">
            <v>Putrich, Josh</v>
          </cell>
          <cell r="Y80">
            <v>42</v>
          </cell>
        </row>
        <row r="81">
          <cell r="N81" t="str">
            <v>Ramsay, Dave</v>
          </cell>
          <cell r="Y81">
            <v>40</v>
          </cell>
        </row>
        <row r="82">
          <cell r="N82" t="str">
            <v>Reick, Jon</v>
          </cell>
          <cell r="Y82">
            <v>50</v>
          </cell>
        </row>
        <row r="83">
          <cell r="N83" t="str">
            <v>Renner, Mike</v>
          </cell>
          <cell r="Y83" t="str">
            <v/>
          </cell>
        </row>
        <row r="84">
          <cell r="N84" t="str">
            <v>Roberson, Damon</v>
          </cell>
          <cell r="Y84">
            <v>46</v>
          </cell>
        </row>
        <row r="85">
          <cell r="N85" t="str">
            <v>Ruff, Jake</v>
          </cell>
          <cell r="Y85">
            <v>49</v>
          </cell>
        </row>
        <row r="86">
          <cell r="N86" t="str">
            <v>Schmeig, Joel</v>
          </cell>
          <cell r="Y86">
            <v>46</v>
          </cell>
        </row>
        <row r="87">
          <cell r="N87" t="str">
            <v>Self, Dallas</v>
          </cell>
          <cell r="Y87">
            <v>53</v>
          </cell>
        </row>
        <row r="88">
          <cell r="N88" t="str">
            <v>Shreck, Adam</v>
          </cell>
          <cell r="Y88">
            <v>48</v>
          </cell>
        </row>
        <row r="89">
          <cell r="N89" t="str">
            <v>Sparks, Jason (N)</v>
          </cell>
          <cell r="Y89">
            <v>56</v>
          </cell>
        </row>
        <row r="90">
          <cell r="N90" t="str">
            <v>Steffes, Adam</v>
          </cell>
          <cell r="Y90">
            <v>40</v>
          </cell>
        </row>
        <row r="91">
          <cell r="N91" t="str">
            <v>Stillson, Jeremy</v>
          </cell>
          <cell r="Y91">
            <v>44</v>
          </cell>
        </row>
        <row r="92">
          <cell r="N92" t="str">
            <v>Stillson, Ray</v>
          </cell>
          <cell r="Y92">
            <v>50</v>
          </cell>
        </row>
        <row r="93">
          <cell r="N93" t="str">
            <v>Stover, Kyle</v>
          </cell>
          <cell r="Y93">
            <v>41</v>
          </cell>
        </row>
        <row r="94">
          <cell r="N94" t="str">
            <v>Sumner, Branden</v>
          </cell>
          <cell r="Y94" t="str">
            <v/>
          </cell>
        </row>
        <row r="95">
          <cell r="N95" t="str">
            <v>Thompson, Bill (N)</v>
          </cell>
          <cell r="Y95">
            <v>40</v>
          </cell>
        </row>
        <row r="96">
          <cell r="N96" t="str">
            <v>Thompson, Craig</v>
          </cell>
          <cell r="Y96">
            <v>45</v>
          </cell>
        </row>
        <row r="97">
          <cell r="N97" t="str">
            <v>Thornton, Bryan</v>
          </cell>
          <cell r="Y97">
            <v>52</v>
          </cell>
        </row>
        <row r="98">
          <cell r="N98" t="str">
            <v>Tuttle, Gene</v>
          </cell>
          <cell r="Y98">
            <v>47</v>
          </cell>
        </row>
        <row r="99">
          <cell r="N99" t="str">
            <v>Urbanc, Moke</v>
          </cell>
          <cell r="Y99">
            <v>40</v>
          </cell>
        </row>
        <row r="100">
          <cell r="N100" t="str">
            <v>Walraven, Noah</v>
          </cell>
          <cell r="Y100" t="str">
            <v/>
          </cell>
        </row>
        <row r="101">
          <cell r="N101" t="str">
            <v>Welch, Michael</v>
          </cell>
          <cell r="Y101">
            <v>53</v>
          </cell>
        </row>
        <row r="102">
          <cell r="N102" t="str">
            <v>Westart, Brad (N)</v>
          </cell>
          <cell r="Y102">
            <v>39</v>
          </cell>
        </row>
        <row r="103">
          <cell r="N103" t="str">
            <v>Wiebler, David</v>
          </cell>
          <cell r="Y103" t="str">
            <v/>
          </cell>
        </row>
        <row r="104">
          <cell r="N104" t="str">
            <v>Wiebler, Steve (N)</v>
          </cell>
          <cell r="Y104" t="str">
            <v/>
          </cell>
        </row>
      </sheetData>
      <sheetData sheetId="12">
        <row r="4">
          <cell r="N4" t="str">
            <v>Almasi, Andrew</v>
          </cell>
          <cell r="Y4">
            <v>51</v>
          </cell>
        </row>
        <row r="5">
          <cell r="N5" t="str">
            <v>Almasi, Joe</v>
          </cell>
          <cell r="Y5">
            <v>51</v>
          </cell>
        </row>
        <row r="6">
          <cell r="N6" t="str">
            <v>Almasi, Matt</v>
          </cell>
          <cell r="Y6">
            <v>46</v>
          </cell>
        </row>
        <row r="7">
          <cell r="N7" t="str">
            <v>Almasi, Tom</v>
          </cell>
          <cell r="Y7" t="str">
            <v/>
          </cell>
        </row>
        <row r="8">
          <cell r="N8" t="str">
            <v>Anderson, Jeremy (N)</v>
          </cell>
          <cell r="Y8">
            <v>36</v>
          </cell>
        </row>
        <row r="9">
          <cell r="N9" t="str">
            <v>Askam, Tim</v>
          </cell>
          <cell r="Y9">
            <v>43</v>
          </cell>
        </row>
        <row r="10">
          <cell r="N10" t="str">
            <v>Babcock, Nick</v>
          </cell>
          <cell r="Y10" t="str">
            <v/>
          </cell>
        </row>
        <row r="11">
          <cell r="N11" t="str">
            <v>Buamann, Jon (N)</v>
          </cell>
          <cell r="Y11">
            <v>47</v>
          </cell>
        </row>
        <row r="12">
          <cell r="N12" t="str">
            <v>Begner, Josh</v>
          </cell>
          <cell r="Y12">
            <v>44</v>
          </cell>
        </row>
        <row r="13">
          <cell r="N13" t="str">
            <v>Bieneman, Jeremy (N)</v>
          </cell>
          <cell r="Y13">
            <v>57</v>
          </cell>
        </row>
        <row r="14">
          <cell r="N14" t="str">
            <v>Blum, Kenny</v>
          </cell>
          <cell r="Y14">
            <v>42</v>
          </cell>
        </row>
        <row r="15">
          <cell r="N15" t="str">
            <v>Blum, Tanner</v>
          </cell>
          <cell r="Y15">
            <v>38</v>
          </cell>
        </row>
        <row r="16">
          <cell r="N16" t="str">
            <v>Blum, Tucker</v>
          </cell>
          <cell r="Y16" t="str">
            <v/>
          </cell>
        </row>
        <row r="17">
          <cell r="N17" t="str">
            <v>Bourque, Philip</v>
          </cell>
          <cell r="Y17" t="str">
            <v/>
          </cell>
        </row>
        <row r="18">
          <cell r="N18" t="str">
            <v>Burwell, Brandon</v>
          </cell>
          <cell r="Y18">
            <v>43</v>
          </cell>
        </row>
        <row r="19">
          <cell r="N19" t="str">
            <v>Cafferty, Pat</v>
          </cell>
          <cell r="Y19">
            <v>40</v>
          </cell>
        </row>
        <row r="20">
          <cell r="N20" t="str">
            <v>Carter, Greg</v>
          </cell>
          <cell r="Y20">
            <v>53</v>
          </cell>
        </row>
        <row r="21">
          <cell r="N21" t="str">
            <v>Casper, Steve</v>
          </cell>
          <cell r="Y21">
            <v>42</v>
          </cell>
        </row>
        <row r="22">
          <cell r="N22" t="str">
            <v>Caulkins, Paul</v>
          </cell>
          <cell r="Y22">
            <v>48</v>
          </cell>
        </row>
        <row r="23">
          <cell r="N23" t="str">
            <v>Centers, Jason</v>
          </cell>
          <cell r="Y23">
            <v>44</v>
          </cell>
        </row>
        <row r="24">
          <cell r="N24" t="str">
            <v>Claerhout, Todd</v>
          </cell>
          <cell r="Y24">
            <v>46</v>
          </cell>
        </row>
        <row r="25">
          <cell r="N25" t="str">
            <v>Clark, John</v>
          </cell>
          <cell r="Y25">
            <v>42</v>
          </cell>
        </row>
        <row r="26">
          <cell r="N26" t="str">
            <v>Cluskey, Ron</v>
          </cell>
          <cell r="Y26">
            <v>50</v>
          </cell>
        </row>
        <row r="27">
          <cell r="N27" t="str">
            <v>Cochran, Chris (N)</v>
          </cell>
          <cell r="Y27">
            <v>57</v>
          </cell>
        </row>
        <row r="28">
          <cell r="N28" t="str">
            <v>Colgan, Jack</v>
          </cell>
          <cell r="Y28">
            <v>54</v>
          </cell>
        </row>
        <row r="29">
          <cell r="N29" t="str">
            <v>Conklin, Tom</v>
          </cell>
          <cell r="Y29">
            <v>39</v>
          </cell>
        </row>
        <row r="30">
          <cell r="N30" t="str">
            <v>Copple, Jim</v>
          </cell>
          <cell r="Y30">
            <v>45</v>
          </cell>
        </row>
        <row r="31">
          <cell r="N31" t="str">
            <v>Cosby, Doug</v>
          </cell>
          <cell r="Y31">
            <v>52</v>
          </cell>
        </row>
        <row r="32">
          <cell r="N32" t="str">
            <v>Coulter, Ken</v>
          </cell>
          <cell r="Y32">
            <v>41</v>
          </cell>
        </row>
        <row r="33">
          <cell r="N33" t="str">
            <v>Criswell, Larry</v>
          </cell>
          <cell r="Y33">
            <v>49</v>
          </cell>
        </row>
        <row r="34">
          <cell r="N34" t="str">
            <v>Dickson, Rob (N)</v>
          </cell>
          <cell r="Y34">
            <v>49</v>
          </cell>
        </row>
        <row r="35">
          <cell r="N35" t="str">
            <v>Durst, Justin</v>
          </cell>
          <cell r="Y35">
            <v>41</v>
          </cell>
        </row>
        <row r="36">
          <cell r="N36" t="str">
            <v>Ehens, Matt</v>
          </cell>
          <cell r="Y36">
            <v>42</v>
          </cell>
        </row>
        <row r="37">
          <cell r="N37" t="str">
            <v>Ekstrand, Jared</v>
          </cell>
          <cell r="Y37">
            <v>42</v>
          </cell>
        </row>
        <row r="38">
          <cell r="N38" t="str">
            <v>Evans, Clark</v>
          </cell>
          <cell r="Y38">
            <v>44</v>
          </cell>
        </row>
        <row r="39">
          <cell r="N39" t="str">
            <v>Ewalt, Alex</v>
          </cell>
          <cell r="Y39">
            <v>40</v>
          </cell>
        </row>
        <row r="40">
          <cell r="N40" t="str">
            <v>Ewalt, Britt</v>
          </cell>
          <cell r="Y40" t="str">
            <v/>
          </cell>
        </row>
        <row r="41">
          <cell r="N41" t="str">
            <v>Fletcher, Mat</v>
          </cell>
          <cell r="Y41">
            <v>45</v>
          </cell>
        </row>
        <row r="42">
          <cell r="N42" t="str">
            <v>Florey, Jon (N)</v>
          </cell>
          <cell r="Y42">
            <v>46</v>
          </cell>
        </row>
        <row r="43">
          <cell r="N43" t="str">
            <v>Franks, Jason</v>
          </cell>
          <cell r="Y43" t="str">
            <v/>
          </cell>
        </row>
        <row r="44">
          <cell r="N44" t="str">
            <v>Frietsch, Bill</v>
          </cell>
          <cell r="Y44">
            <v>39</v>
          </cell>
        </row>
        <row r="45">
          <cell r="N45" t="str">
            <v>Frye, Kevin</v>
          </cell>
          <cell r="Y45" t="str">
            <v/>
          </cell>
        </row>
        <row r="46">
          <cell r="N46" t="str">
            <v>Glenn, Mathew (N)</v>
          </cell>
          <cell r="Y46" t="str">
            <v/>
          </cell>
        </row>
        <row r="47">
          <cell r="N47" t="str">
            <v>Graves, Nate</v>
          </cell>
          <cell r="Y47">
            <v>41</v>
          </cell>
        </row>
        <row r="48">
          <cell r="N48" t="str">
            <v>Guppy, Matt</v>
          </cell>
          <cell r="Y48">
            <v>42</v>
          </cell>
        </row>
        <row r="49">
          <cell r="N49" t="str">
            <v>Halloway, Chad</v>
          </cell>
          <cell r="Y49" t="str">
            <v/>
          </cell>
        </row>
        <row r="50">
          <cell r="N50" t="str">
            <v>Hamby, Cooper (N)</v>
          </cell>
          <cell r="Y50">
            <v>46</v>
          </cell>
        </row>
        <row r="51">
          <cell r="N51" t="str">
            <v>Harmon, Aaron</v>
          </cell>
          <cell r="Y51">
            <v>43</v>
          </cell>
        </row>
        <row r="52">
          <cell r="N52" t="str">
            <v>Harms, Tim</v>
          </cell>
          <cell r="Y52">
            <v>39</v>
          </cell>
        </row>
        <row r="53">
          <cell r="N53" t="str">
            <v>Hart, Seth</v>
          </cell>
          <cell r="Y53">
            <v>45</v>
          </cell>
        </row>
        <row r="54">
          <cell r="N54" t="str">
            <v>Haulk, Jake</v>
          </cell>
          <cell r="Y54">
            <v>48</v>
          </cell>
        </row>
        <row r="55">
          <cell r="N55" t="str">
            <v>Heinz, Dan</v>
          </cell>
          <cell r="Y55" t="str">
            <v/>
          </cell>
        </row>
        <row r="56">
          <cell r="N56" t="str">
            <v>Howard, Chris</v>
          </cell>
          <cell r="Y56">
            <v>49</v>
          </cell>
        </row>
        <row r="57">
          <cell r="N57" t="str">
            <v>Jackson, Bob</v>
          </cell>
          <cell r="Y57">
            <v>47</v>
          </cell>
        </row>
        <row r="58">
          <cell r="N58" t="str">
            <v>Jehle, Nick</v>
          </cell>
          <cell r="Y58">
            <v>41</v>
          </cell>
        </row>
        <row r="59">
          <cell r="N59" t="str">
            <v>Jehle, Scott</v>
          </cell>
          <cell r="Y59">
            <v>45</v>
          </cell>
        </row>
        <row r="60">
          <cell r="N60" t="str">
            <v>Johns, Nate</v>
          </cell>
          <cell r="Y60">
            <v>43</v>
          </cell>
        </row>
        <row r="61">
          <cell r="N61" t="str">
            <v>Kirvin, Zach</v>
          </cell>
          <cell r="Y61">
            <v>43</v>
          </cell>
        </row>
        <row r="62">
          <cell r="N62" t="str">
            <v>Ludwig, Jay</v>
          </cell>
          <cell r="Y62">
            <v>44</v>
          </cell>
        </row>
        <row r="63">
          <cell r="N63" t="str">
            <v>Mackie, Greg</v>
          </cell>
          <cell r="Y63">
            <v>49</v>
          </cell>
        </row>
        <row r="64">
          <cell r="N64" t="str">
            <v>Maier, Tom</v>
          </cell>
          <cell r="Y64">
            <v>42</v>
          </cell>
        </row>
        <row r="65">
          <cell r="N65" t="str">
            <v>McCoy, Derek</v>
          </cell>
          <cell r="Y65">
            <v>42</v>
          </cell>
        </row>
        <row r="66">
          <cell r="N66" t="str">
            <v>McKinty, John</v>
          </cell>
          <cell r="Y66">
            <v>38</v>
          </cell>
        </row>
        <row r="67">
          <cell r="N67" t="str">
            <v>Miller, Steven</v>
          </cell>
          <cell r="Y67">
            <v>40</v>
          </cell>
        </row>
        <row r="68">
          <cell r="N68" t="str">
            <v>Monroe, Jim</v>
          </cell>
          <cell r="Y68" t="str">
            <v/>
          </cell>
        </row>
        <row r="69">
          <cell r="N69" t="str">
            <v>Monroe, Nate</v>
          </cell>
          <cell r="Y69">
            <v>38</v>
          </cell>
        </row>
        <row r="70">
          <cell r="N70" t="str">
            <v>Nader, James</v>
          </cell>
          <cell r="Y70">
            <v>49</v>
          </cell>
        </row>
        <row r="71">
          <cell r="N71" t="str">
            <v>Northrup, Jim</v>
          </cell>
          <cell r="Y71">
            <v>42</v>
          </cell>
        </row>
        <row r="72">
          <cell r="N72" t="str">
            <v>Ott, Alex</v>
          </cell>
          <cell r="Y72" t="str">
            <v/>
          </cell>
        </row>
        <row r="73">
          <cell r="N73" t="str">
            <v>Patterson, Jim</v>
          </cell>
          <cell r="Y73">
            <v>44</v>
          </cell>
        </row>
        <row r="74">
          <cell r="N74" t="str">
            <v>Peterson, Andy</v>
          </cell>
          <cell r="Y74" t="str">
            <v/>
          </cell>
        </row>
        <row r="75">
          <cell r="N75" t="str">
            <v>Phillips, Ralph</v>
          </cell>
          <cell r="Y75">
            <v>41</v>
          </cell>
        </row>
        <row r="76">
          <cell r="N76" t="str">
            <v>Pierson, Brent</v>
          </cell>
          <cell r="Y76">
            <v>47</v>
          </cell>
        </row>
        <row r="77">
          <cell r="N77" t="str">
            <v>Pierson, Greg</v>
          </cell>
          <cell r="Y77">
            <v>50</v>
          </cell>
        </row>
        <row r="78">
          <cell r="N78" t="str">
            <v>Prater, Todd</v>
          </cell>
          <cell r="Y78" t="str">
            <v/>
          </cell>
        </row>
        <row r="79">
          <cell r="N79" t="str">
            <v>Price, Curt</v>
          </cell>
          <cell r="Y79">
            <v>50</v>
          </cell>
        </row>
        <row r="80">
          <cell r="N80" t="str">
            <v>Price, Eric</v>
          </cell>
          <cell r="Y80">
            <v>46</v>
          </cell>
        </row>
        <row r="81">
          <cell r="N81" t="str">
            <v>Putrich, Josh</v>
          </cell>
          <cell r="Y81">
            <v>43</v>
          </cell>
        </row>
        <row r="82">
          <cell r="N82" t="str">
            <v>Ramsay, Dave</v>
          </cell>
          <cell r="Y82">
            <v>41</v>
          </cell>
        </row>
        <row r="83">
          <cell r="N83" t="str">
            <v>Reick, Jon</v>
          </cell>
          <cell r="Y83">
            <v>48</v>
          </cell>
        </row>
        <row r="84">
          <cell r="N84" t="str">
            <v>Renner, Mike</v>
          </cell>
          <cell r="Y84" t="str">
            <v/>
          </cell>
        </row>
        <row r="85">
          <cell r="N85" t="str">
            <v>Roberson, Damon</v>
          </cell>
          <cell r="Y85">
            <v>46</v>
          </cell>
        </row>
        <row r="86">
          <cell r="N86" t="str">
            <v>Ruff, Jake</v>
          </cell>
          <cell r="Y86" t="str">
            <v/>
          </cell>
        </row>
        <row r="87">
          <cell r="N87" t="str">
            <v>Schmeig, Joel</v>
          </cell>
          <cell r="Y87" t="str">
            <v/>
          </cell>
        </row>
        <row r="88">
          <cell r="N88" t="str">
            <v>Self, Dallas</v>
          </cell>
          <cell r="Y88" t="str">
            <v/>
          </cell>
        </row>
        <row r="89">
          <cell r="N89" t="str">
            <v>Shreck, Adam</v>
          </cell>
          <cell r="Y89">
            <v>50</v>
          </cell>
        </row>
        <row r="90">
          <cell r="N90" t="str">
            <v>Sparks, Jason (N)</v>
          </cell>
          <cell r="Y90">
            <v>53</v>
          </cell>
        </row>
        <row r="91">
          <cell r="N91" t="str">
            <v>Steffes, Adam</v>
          </cell>
          <cell r="Y91">
            <v>41</v>
          </cell>
        </row>
        <row r="92">
          <cell r="N92" t="str">
            <v>Stillson, Jeremy</v>
          </cell>
          <cell r="Y92" t="str">
            <v/>
          </cell>
        </row>
        <row r="93">
          <cell r="N93" t="str">
            <v>Stillson, Ray</v>
          </cell>
          <cell r="Y93">
            <v>50</v>
          </cell>
        </row>
        <row r="94">
          <cell r="N94" t="str">
            <v>Stover, Kyle</v>
          </cell>
          <cell r="Y94">
            <v>39</v>
          </cell>
        </row>
        <row r="95">
          <cell r="N95" t="str">
            <v>Sumner, Branden</v>
          </cell>
          <cell r="Y95" t="str">
            <v/>
          </cell>
        </row>
        <row r="96">
          <cell r="N96" t="str">
            <v>Thompson, Bill (N)</v>
          </cell>
          <cell r="Y96">
            <v>40</v>
          </cell>
        </row>
        <row r="97">
          <cell r="N97" t="str">
            <v>Thompson, Craig</v>
          </cell>
          <cell r="Y97">
            <v>47</v>
          </cell>
        </row>
        <row r="98">
          <cell r="N98" t="str">
            <v>Thornton, Bryan</v>
          </cell>
          <cell r="Y98">
            <v>49</v>
          </cell>
        </row>
        <row r="99">
          <cell r="N99" t="str">
            <v>Tuttle, Gene</v>
          </cell>
          <cell r="Y99">
            <v>43</v>
          </cell>
        </row>
        <row r="100">
          <cell r="N100" t="str">
            <v>Urbanc, Moke</v>
          </cell>
          <cell r="Y100">
            <v>45</v>
          </cell>
        </row>
        <row r="101">
          <cell r="N101" t="str">
            <v>Walraven, Noah</v>
          </cell>
          <cell r="Y101" t="str">
            <v/>
          </cell>
        </row>
        <row r="102">
          <cell r="N102" t="str">
            <v>Welch, Michael</v>
          </cell>
          <cell r="Y102">
            <v>47</v>
          </cell>
        </row>
        <row r="103">
          <cell r="N103" t="str">
            <v>Westart, Brad (N)</v>
          </cell>
          <cell r="Y103" t="str">
            <v/>
          </cell>
        </row>
        <row r="104">
          <cell r="N104" t="str">
            <v>Wiebler, David</v>
          </cell>
          <cell r="Y104" t="str">
            <v/>
          </cell>
        </row>
        <row r="105">
          <cell r="N105" t="str">
            <v>Wiebler, Steve (N)</v>
          </cell>
          <cell r="Y105" t="str">
            <v/>
          </cell>
        </row>
        <row r="107">
          <cell r="Y107" t="str">
            <v xml:space="preserve">Actual </v>
          </cell>
        </row>
      </sheetData>
      <sheetData sheetId="13">
        <row r="4">
          <cell r="N4" t="str">
            <v>Almasi, Andrew</v>
          </cell>
          <cell r="Y4">
            <v>49</v>
          </cell>
        </row>
        <row r="5">
          <cell r="N5" t="str">
            <v>Almasi, Joe</v>
          </cell>
          <cell r="Y5" t="str">
            <v/>
          </cell>
        </row>
        <row r="6">
          <cell r="N6" t="str">
            <v>Almasi, Matt</v>
          </cell>
          <cell r="Y6">
            <v>52</v>
          </cell>
        </row>
        <row r="7">
          <cell r="N7" t="str">
            <v>Almasi, Tom</v>
          </cell>
          <cell r="Y7">
            <v>58</v>
          </cell>
        </row>
        <row r="8">
          <cell r="N8" t="str">
            <v>Anderson, Jeremy (N)</v>
          </cell>
          <cell r="Y8">
            <v>42</v>
          </cell>
        </row>
        <row r="9">
          <cell r="N9" t="str">
            <v>Askam, Tim</v>
          </cell>
          <cell r="Y9">
            <v>48</v>
          </cell>
        </row>
        <row r="10">
          <cell r="N10" t="str">
            <v>Babcock, Nick</v>
          </cell>
          <cell r="Y10" t="str">
            <v/>
          </cell>
        </row>
        <row r="11">
          <cell r="N11" t="str">
            <v>Buamann, Jon (N)</v>
          </cell>
          <cell r="Y11">
            <v>46</v>
          </cell>
        </row>
        <row r="12">
          <cell r="N12" t="str">
            <v>Begner, Josh</v>
          </cell>
          <cell r="Y12">
            <v>42</v>
          </cell>
        </row>
        <row r="13">
          <cell r="N13" t="str">
            <v>Bieneman, Jeremy (N)</v>
          </cell>
          <cell r="Y13">
            <v>55</v>
          </cell>
        </row>
        <row r="14">
          <cell r="N14" t="str">
            <v>Blum, Kenny</v>
          </cell>
          <cell r="Y14">
            <v>44</v>
          </cell>
        </row>
        <row r="15">
          <cell r="N15" t="str">
            <v>Blum, Tanner</v>
          </cell>
          <cell r="Y15">
            <v>40</v>
          </cell>
        </row>
        <row r="16">
          <cell r="N16" t="str">
            <v>Blum, Tucker</v>
          </cell>
          <cell r="Y16">
            <v>44</v>
          </cell>
        </row>
        <row r="17">
          <cell r="N17" t="str">
            <v>Bourque, Philip</v>
          </cell>
          <cell r="Y17">
            <v>49</v>
          </cell>
        </row>
        <row r="18">
          <cell r="N18" t="str">
            <v>Burwell, Brandon</v>
          </cell>
          <cell r="Y18">
            <v>44</v>
          </cell>
        </row>
        <row r="19">
          <cell r="N19" t="str">
            <v>Cafferty, Pat</v>
          </cell>
          <cell r="Y19">
            <v>41</v>
          </cell>
        </row>
        <row r="20">
          <cell r="N20" t="str">
            <v>Carter, Greg</v>
          </cell>
          <cell r="Y20">
            <v>50</v>
          </cell>
        </row>
        <row r="21">
          <cell r="N21" t="str">
            <v>Casper, Steve</v>
          </cell>
          <cell r="Y21" t="str">
            <v/>
          </cell>
        </row>
        <row r="22">
          <cell r="N22" t="str">
            <v>Caulkins, Paul</v>
          </cell>
          <cell r="Y22">
            <v>40</v>
          </cell>
        </row>
        <row r="23">
          <cell r="N23" t="str">
            <v>Centers, Jason</v>
          </cell>
          <cell r="Y23">
            <v>41</v>
          </cell>
        </row>
        <row r="24">
          <cell r="N24" t="str">
            <v>Claerhout, Todd</v>
          </cell>
          <cell r="Y24">
            <v>43</v>
          </cell>
        </row>
        <row r="25">
          <cell r="N25" t="str">
            <v>Clark, John</v>
          </cell>
          <cell r="Y25">
            <v>45</v>
          </cell>
        </row>
        <row r="26">
          <cell r="N26" t="str">
            <v>Cluskey, Ron</v>
          </cell>
          <cell r="Y26">
            <v>48</v>
          </cell>
        </row>
        <row r="27">
          <cell r="N27" t="str">
            <v>Cochran, Chris (N)</v>
          </cell>
          <cell r="Y27">
            <v>46</v>
          </cell>
        </row>
        <row r="28">
          <cell r="N28" t="str">
            <v>Colgan, Jack</v>
          </cell>
          <cell r="Y28">
            <v>57</v>
          </cell>
        </row>
        <row r="29">
          <cell r="N29" t="str">
            <v>Conklin, Tom</v>
          </cell>
          <cell r="Y29">
            <v>41</v>
          </cell>
        </row>
        <row r="30">
          <cell r="N30" t="str">
            <v>Copple, Jim</v>
          </cell>
          <cell r="Y30">
            <v>45</v>
          </cell>
        </row>
        <row r="31">
          <cell r="N31" t="str">
            <v>Cosby, Doug</v>
          </cell>
          <cell r="Y31" t="str">
            <v/>
          </cell>
        </row>
        <row r="32">
          <cell r="N32" t="str">
            <v>Coulter, Ken</v>
          </cell>
          <cell r="Y32">
            <v>35</v>
          </cell>
        </row>
        <row r="33">
          <cell r="N33" t="str">
            <v>Criswell, Larry</v>
          </cell>
          <cell r="Y33">
            <v>44</v>
          </cell>
        </row>
        <row r="34">
          <cell r="N34" t="str">
            <v>Dickson, Rob (N)</v>
          </cell>
          <cell r="Y34">
            <v>40</v>
          </cell>
        </row>
        <row r="35">
          <cell r="N35" t="str">
            <v>Durst, Justin</v>
          </cell>
          <cell r="Y35">
            <v>42</v>
          </cell>
        </row>
        <row r="36">
          <cell r="N36" t="str">
            <v>Ehens, Matt</v>
          </cell>
          <cell r="Y36">
            <v>38</v>
          </cell>
        </row>
        <row r="37">
          <cell r="N37" t="str">
            <v>Ekstrand, Jared</v>
          </cell>
          <cell r="Y37">
            <v>37</v>
          </cell>
        </row>
        <row r="38">
          <cell r="N38" t="str">
            <v>Evans, Clark</v>
          </cell>
          <cell r="Y38">
            <v>47</v>
          </cell>
        </row>
        <row r="39">
          <cell r="N39" t="str">
            <v>Ewalt, Alex</v>
          </cell>
          <cell r="Y39">
            <v>42</v>
          </cell>
        </row>
        <row r="40">
          <cell r="N40" t="str">
            <v>Ewalt, Britt</v>
          </cell>
          <cell r="Y40">
            <v>47</v>
          </cell>
        </row>
        <row r="41">
          <cell r="N41" t="str">
            <v>Fletcher, Mat</v>
          </cell>
          <cell r="Y41">
            <v>53</v>
          </cell>
        </row>
        <row r="42">
          <cell r="N42" t="str">
            <v>Florey, Jon (N)</v>
          </cell>
          <cell r="Y42">
            <v>48</v>
          </cell>
        </row>
        <row r="43">
          <cell r="N43" t="str">
            <v>Franks, Jason</v>
          </cell>
          <cell r="Y43">
            <v>46</v>
          </cell>
        </row>
        <row r="44">
          <cell r="N44" t="str">
            <v>Frietsch, Bill</v>
          </cell>
          <cell r="Y44" t="str">
            <v/>
          </cell>
        </row>
        <row r="45">
          <cell r="N45" t="str">
            <v>Frye, Kevin</v>
          </cell>
          <cell r="Y45">
            <v>47</v>
          </cell>
        </row>
        <row r="46">
          <cell r="N46" t="str">
            <v>Glenn, Mathew (N)</v>
          </cell>
          <cell r="Y46" t="str">
            <v/>
          </cell>
        </row>
        <row r="47">
          <cell r="N47" t="str">
            <v>Graves, Nate</v>
          </cell>
          <cell r="Y47">
            <v>36</v>
          </cell>
        </row>
        <row r="48">
          <cell r="N48" t="str">
            <v>Guppy, Matt</v>
          </cell>
          <cell r="Y48">
            <v>46</v>
          </cell>
        </row>
        <row r="49">
          <cell r="N49" t="str">
            <v>Halloway, Chad</v>
          </cell>
          <cell r="Y49" t="str">
            <v/>
          </cell>
        </row>
        <row r="50">
          <cell r="N50" t="str">
            <v>Hamby, Cooper (N)</v>
          </cell>
          <cell r="Y50">
            <v>50</v>
          </cell>
        </row>
        <row r="51">
          <cell r="N51" t="str">
            <v>Harmon, Aaron</v>
          </cell>
          <cell r="Y51" t="str">
            <v/>
          </cell>
        </row>
        <row r="52">
          <cell r="N52" t="str">
            <v>Harms, Tim</v>
          </cell>
          <cell r="Y52">
            <v>40</v>
          </cell>
        </row>
        <row r="53">
          <cell r="N53" t="str">
            <v>Hart, Seth</v>
          </cell>
          <cell r="Y53">
            <v>48</v>
          </cell>
        </row>
        <row r="54">
          <cell r="N54" t="str">
            <v>Haulk, Jake</v>
          </cell>
          <cell r="Y54">
            <v>46</v>
          </cell>
        </row>
        <row r="55">
          <cell r="N55" t="str">
            <v>Heinz, Dan</v>
          </cell>
          <cell r="Y55">
            <v>53</v>
          </cell>
        </row>
        <row r="56">
          <cell r="N56" t="str">
            <v>Howard, Chris</v>
          </cell>
          <cell r="Y56">
            <v>42</v>
          </cell>
        </row>
        <row r="57">
          <cell r="N57" t="str">
            <v>Jackson, Bob</v>
          </cell>
          <cell r="Y57">
            <v>44</v>
          </cell>
        </row>
        <row r="58">
          <cell r="N58" t="str">
            <v>Jehle, Nick</v>
          </cell>
          <cell r="Y58">
            <v>41</v>
          </cell>
        </row>
        <row r="59">
          <cell r="N59" t="str">
            <v>Jehle, Scott</v>
          </cell>
          <cell r="Y59" t="str">
            <v/>
          </cell>
        </row>
        <row r="60">
          <cell r="N60" t="str">
            <v>Johns, Nate</v>
          </cell>
          <cell r="Y60">
            <v>43</v>
          </cell>
        </row>
        <row r="61">
          <cell r="N61" t="str">
            <v>Kirvin, Zach</v>
          </cell>
          <cell r="Y61" t="str">
            <v/>
          </cell>
        </row>
        <row r="62">
          <cell r="N62" t="str">
            <v>Ludwig, Jay</v>
          </cell>
          <cell r="Y62">
            <v>41</v>
          </cell>
        </row>
        <row r="63">
          <cell r="N63" t="str">
            <v>Mackie, Greg</v>
          </cell>
          <cell r="Y63">
            <v>44</v>
          </cell>
        </row>
        <row r="64">
          <cell r="N64" t="str">
            <v>Maier, Tom</v>
          </cell>
          <cell r="Y64">
            <v>42</v>
          </cell>
        </row>
        <row r="65">
          <cell r="N65" t="str">
            <v>McCoy, Derek</v>
          </cell>
          <cell r="Y65">
            <v>40</v>
          </cell>
        </row>
        <row r="66">
          <cell r="N66" t="str">
            <v>McKinty, John</v>
          </cell>
          <cell r="Y66">
            <v>39</v>
          </cell>
        </row>
        <row r="67">
          <cell r="N67" t="str">
            <v>Miller, Steven</v>
          </cell>
          <cell r="Y67">
            <v>43</v>
          </cell>
        </row>
        <row r="68">
          <cell r="N68" t="str">
            <v>Monroe, Jim</v>
          </cell>
          <cell r="Y68" t="str">
            <v/>
          </cell>
        </row>
        <row r="69">
          <cell r="N69" t="str">
            <v>Monroe, Nate</v>
          </cell>
          <cell r="Y69">
            <v>40</v>
          </cell>
        </row>
        <row r="70">
          <cell r="N70" t="str">
            <v>Nader, James</v>
          </cell>
          <cell r="Y70">
            <v>54</v>
          </cell>
        </row>
        <row r="71">
          <cell r="N71" t="str">
            <v>Northrup, Jim</v>
          </cell>
          <cell r="Y71">
            <v>40</v>
          </cell>
        </row>
        <row r="72">
          <cell r="N72" t="str">
            <v>Ott, Alex</v>
          </cell>
          <cell r="Y72">
            <v>38</v>
          </cell>
        </row>
        <row r="73">
          <cell r="N73" t="str">
            <v>Patterson, Jim</v>
          </cell>
          <cell r="Y73">
            <v>39</v>
          </cell>
        </row>
        <row r="74">
          <cell r="N74" t="str">
            <v>Peterson, Andy</v>
          </cell>
          <cell r="Y74" t="str">
            <v/>
          </cell>
        </row>
        <row r="75">
          <cell r="N75" t="str">
            <v>Phillips, Ralph</v>
          </cell>
          <cell r="Y75">
            <v>40</v>
          </cell>
        </row>
        <row r="76">
          <cell r="N76" t="str">
            <v>Pierson, Brent</v>
          </cell>
          <cell r="Y76">
            <v>48</v>
          </cell>
        </row>
        <row r="77">
          <cell r="N77" t="str">
            <v>Pierson, Greg</v>
          </cell>
          <cell r="Y77">
            <v>46</v>
          </cell>
        </row>
        <row r="78">
          <cell r="N78" t="str">
            <v>Prater, Todd</v>
          </cell>
          <cell r="Y78">
            <v>48</v>
          </cell>
        </row>
        <row r="79">
          <cell r="N79" t="str">
            <v>Price, Curt</v>
          </cell>
          <cell r="Y79">
            <v>45</v>
          </cell>
        </row>
        <row r="80">
          <cell r="N80" t="str">
            <v>Price, Eric</v>
          </cell>
          <cell r="Y80" t="str">
            <v/>
          </cell>
        </row>
        <row r="81">
          <cell r="N81" t="str">
            <v>Putrich, Josh</v>
          </cell>
          <cell r="Y81">
            <v>41</v>
          </cell>
        </row>
        <row r="82">
          <cell r="N82" t="str">
            <v>Ramsay, Dave</v>
          </cell>
          <cell r="Y82">
            <v>38</v>
          </cell>
        </row>
        <row r="83">
          <cell r="N83" t="str">
            <v>Reick, Jon</v>
          </cell>
          <cell r="Y83">
            <v>46</v>
          </cell>
        </row>
        <row r="84">
          <cell r="N84" t="str">
            <v>Renner, Mike</v>
          </cell>
          <cell r="Y84">
            <v>57</v>
          </cell>
        </row>
        <row r="85">
          <cell r="N85" t="str">
            <v>Roberson, Damon</v>
          </cell>
          <cell r="Y85">
            <v>42</v>
          </cell>
        </row>
        <row r="86">
          <cell r="N86" t="str">
            <v>Ruff, Jake</v>
          </cell>
          <cell r="Y86" t="str">
            <v/>
          </cell>
        </row>
        <row r="87">
          <cell r="N87" t="str">
            <v>Schmeig, Joel</v>
          </cell>
          <cell r="Y87">
            <v>46</v>
          </cell>
        </row>
        <row r="88">
          <cell r="N88" t="str">
            <v>Self, Dallas</v>
          </cell>
          <cell r="Y88">
            <v>55</v>
          </cell>
        </row>
        <row r="89">
          <cell r="N89" t="str">
            <v>Shreck, Adam</v>
          </cell>
          <cell r="Y89">
            <v>44</v>
          </cell>
        </row>
        <row r="90">
          <cell r="N90" t="str">
            <v>Sparks, Jason (N)</v>
          </cell>
          <cell r="Y90">
            <v>51</v>
          </cell>
        </row>
        <row r="91">
          <cell r="N91" t="str">
            <v>Steffes, Adam</v>
          </cell>
          <cell r="Y91">
            <v>42</v>
          </cell>
        </row>
        <row r="92">
          <cell r="N92" t="str">
            <v>Stillson, Jeremy</v>
          </cell>
          <cell r="Y92">
            <v>37</v>
          </cell>
        </row>
        <row r="93">
          <cell r="N93" t="str">
            <v>Stillson, Ray</v>
          </cell>
          <cell r="Y93">
            <v>50</v>
          </cell>
        </row>
        <row r="94">
          <cell r="N94" t="str">
            <v>Stover, Kyle</v>
          </cell>
          <cell r="Y94">
            <v>37</v>
          </cell>
        </row>
        <row r="95">
          <cell r="N95" t="str">
            <v>Sumner, Branden</v>
          </cell>
          <cell r="Y95">
            <v>42</v>
          </cell>
        </row>
        <row r="96">
          <cell r="N96" t="str">
            <v>Thompson, Bill (N)</v>
          </cell>
          <cell r="Y96">
            <v>42</v>
          </cell>
        </row>
        <row r="97">
          <cell r="N97" t="str">
            <v>Thompson, Craig</v>
          </cell>
          <cell r="Y97">
            <v>44</v>
          </cell>
        </row>
        <row r="98">
          <cell r="N98" t="str">
            <v>Thornton, Bryan</v>
          </cell>
          <cell r="Y98">
            <v>53</v>
          </cell>
        </row>
        <row r="99">
          <cell r="N99" t="str">
            <v>Tuttle, Gene</v>
          </cell>
          <cell r="Y99" t="str">
            <v/>
          </cell>
        </row>
        <row r="100">
          <cell r="N100" t="str">
            <v>Urbanc, Moke</v>
          </cell>
          <cell r="Y100">
            <v>41</v>
          </cell>
        </row>
        <row r="101">
          <cell r="N101" t="str">
            <v>Walraven, Noah</v>
          </cell>
          <cell r="Y101" t="str">
            <v/>
          </cell>
        </row>
        <row r="102">
          <cell r="N102" t="str">
            <v>Welch, Michael</v>
          </cell>
          <cell r="Y102">
            <v>48</v>
          </cell>
        </row>
        <row r="103">
          <cell r="N103" t="str">
            <v>Westart, Brad (N)</v>
          </cell>
          <cell r="Y103">
            <v>41</v>
          </cell>
        </row>
        <row r="104">
          <cell r="N104" t="str">
            <v>Wiebler, David</v>
          </cell>
          <cell r="Y104">
            <v>37</v>
          </cell>
        </row>
        <row r="105">
          <cell r="N105" t="str">
            <v>Wiebler, Steve (N)</v>
          </cell>
          <cell r="Y105" t="str">
            <v/>
          </cell>
        </row>
      </sheetData>
      <sheetData sheetId="14">
        <row r="4">
          <cell r="N4" t="str">
            <v>Almasi, Andrew</v>
          </cell>
          <cell r="Y4">
            <v>54</v>
          </cell>
        </row>
        <row r="5">
          <cell r="N5" t="str">
            <v>Almasi, Joe</v>
          </cell>
          <cell r="Y5" t="str">
            <v/>
          </cell>
        </row>
        <row r="6">
          <cell r="N6" t="str">
            <v>Almasi, Matt</v>
          </cell>
          <cell r="Y6">
            <v>45</v>
          </cell>
        </row>
        <row r="7">
          <cell r="N7" t="str">
            <v>Almasi, Tom</v>
          </cell>
          <cell r="Y7">
            <v>59</v>
          </cell>
        </row>
        <row r="8">
          <cell r="N8" t="str">
            <v>Anderson, Jeremy (N)</v>
          </cell>
          <cell r="Y8">
            <v>41</v>
          </cell>
        </row>
        <row r="9">
          <cell r="N9" t="str">
            <v>Askam, Tim</v>
          </cell>
          <cell r="Y9">
            <v>44</v>
          </cell>
        </row>
        <row r="10">
          <cell r="N10" t="str">
            <v>Babcock, Nick</v>
          </cell>
          <cell r="Y10" t="str">
            <v/>
          </cell>
        </row>
        <row r="11">
          <cell r="N11" t="str">
            <v>Buamann, Jon (N)</v>
          </cell>
          <cell r="Y11">
            <v>46</v>
          </cell>
        </row>
        <row r="12">
          <cell r="N12" t="str">
            <v>Begner, Josh</v>
          </cell>
          <cell r="Y12">
            <v>47</v>
          </cell>
        </row>
        <row r="13">
          <cell r="N13" t="str">
            <v>Bieneman, Jeremy (N)</v>
          </cell>
          <cell r="Y13">
            <v>45</v>
          </cell>
        </row>
        <row r="14">
          <cell r="N14" t="str">
            <v>Blum, Kenny</v>
          </cell>
          <cell r="Y14">
            <v>44</v>
          </cell>
        </row>
        <row r="15">
          <cell r="N15" t="str">
            <v>Blum, Tanner</v>
          </cell>
          <cell r="Y15" t="str">
            <v/>
          </cell>
        </row>
        <row r="16">
          <cell r="N16" t="str">
            <v>Blum, Tucker</v>
          </cell>
          <cell r="Y16">
            <v>50</v>
          </cell>
        </row>
        <row r="17">
          <cell r="N17" t="str">
            <v>Bourque, Philip</v>
          </cell>
          <cell r="Y17">
            <v>48</v>
          </cell>
        </row>
        <row r="18">
          <cell r="N18" t="str">
            <v>Burwell, Brandon</v>
          </cell>
          <cell r="Y18">
            <v>41</v>
          </cell>
        </row>
        <row r="19">
          <cell r="N19" t="str">
            <v>Cafferty, Pat</v>
          </cell>
          <cell r="Y19">
            <v>41</v>
          </cell>
        </row>
        <row r="20">
          <cell r="N20" t="str">
            <v>Carter, Greg</v>
          </cell>
          <cell r="Y20">
            <v>48</v>
          </cell>
        </row>
        <row r="21">
          <cell r="N21" t="str">
            <v>Casper, Steve</v>
          </cell>
          <cell r="Y21">
            <v>44</v>
          </cell>
        </row>
        <row r="22">
          <cell r="N22" t="str">
            <v>Caulkins, Paul</v>
          </cell>
          <cell r="Y22">
            <v>46</v>
          </cell>
        </row>
        <row r="23">
          <cell r="N23" t="str">
            <v>Centers, Jason</v>
          </cell>
          <cell r="Y23">
            <v>43</v>
          </cell>
        </row>
        <row r="24">
          <cell r="N24" t="str">
            <v>Claerhout, Todd</v>
          </cell>
          <cell r="Y24">
            <v>50</v>
          </cell>
        </row>
        <row r="25">
          <cell r="N25" t="str">
            <v>Clark, John</v>
          </cell>
          <cell r="Y25">
            <v>43</v>
          </cell>
        </row>
        <row r="26">
          <cell r="N26" t="str">
            <v>Cluskey, Ron</v>
          </cell>
          <cell r="Y26">
            <v>46</v>
          </cell>
        </row>
        <row r="27">
          <cell r="N27" t="str">
            <v>Cochran, Chris (N)</v>
          </cell>
          <cell r="Y27">
            <v>51</v>
          </cell>
        </row>
        <row r="28">
          <cell r="N28" t="str">
            <v>Colgan, Jack</v>
          </cell>
          <cell r="Y28">
            <v>54</v>
          </cell>
        </row>
        <row r="29">
          <cell r="N29" t="str">
            <v>Conklin, Tom</v>
          </cell>
          <cell r="Y29">
            <v>37</v>
          </cell>
        </row>
        <row r="30">
          <cell r="N30" t="str">
            <v>Copple, Jim</v>
          </cell>
          <cell r="Y30">
            <v>41</v>
          </cell>
        </row>
        <row r="31">
          <cell r="N31" t="str">
            <v>Cosby, Doug</v>
          </cell>
          <cell r="Y31" t="str">
            <v/>
          </cell>
        </row>
        <row r="32">
          <cell r="N32" t="str">
            <v>Coulter, Ken</v>
          </cell>
          <cell r="Y32">
            <v>38</v>
          </cell>
        </row>
        <row r="33">
          <cell r="N33" t="str">
            <v>Criswell, Larry</v>
          </cell>
          <cell r="Y33">
            <v>47</v>
          </cell>
        </row>
        <row r="34">
          <cell r="N34" t="str">
            <v>Dickson, Rob (N)</v>
          </cell>
          <cell r="Y34">
            <v>43</v>
          </cell>
        </row>
        <row r="35">
          <cell r="N35" t="str">
            <v>Durst, Justin</v>
          </cell>
          <cell r="Y35">
            <v>42</v>
          </cell>
        </row>
        <row r="36">
          <cell r="N36" t="str">
            <v>Ehens, Matt</v>
          </cell>
          <cell r="Y36">
            <v>40</v>
          </cell>
        </row>
        <row r="37">
          <cell r="N37" t="str">
            <v>Ekstrand, Jared</v>
          </cell>
          <cell r="Y37" t="str">
            <v/>
          </cell>
        </row>
        <row r="38">
          <cell r="N38" t="str">
            <v>Evans, Clark</v>
          </cell>
          <cell r="Y38">
            <v>44</v>
          </cell>
        </row>
        <row r="39">
          <cell r="N39" t="str">
            <v>Ewalt, Alex</v>
          </cell>
          <cell r="Y39">
            <v>42</v>
          </cell>
        </row>
        <row r="40">
          <cell r="N40" t="str">
            <v>Ewalt, Britt</v>
          </cell>
          <cell r="Y40">
            <v>52</v>
          </cell>
        </row>
        <row r="41">
          <cell r="N41" t="str">
            <v>Fletcher, Mat</v>
          </cell>
          <cell r="Y41" t="str">
            <v/>
          </cell>
        </row>
        <row r="42">
          <cell r="N42" t="str">
            <v>Florey, Jon (N)</v>
          </cell>
          <cell r="Y42">
            <v>48</v>
          </cell>
        </row>
        <row r="43">
          <cell r="N43" t="str">
            <v>Franks, Jason</v>
          </cell>
          <cell r="Y43">
            <v>44</v>
          </cell>
        </row>
        <row r="44">
          <cell r="N44" t="str">
            <v>Frietsch, Bill</v>
          </cell>
          <cell r="Y44">
            <v>41</v>
          </cell>
        </row>
        <row r="45">
          <cell r="N45" t="str">
            <v>Frye, Kevin</v>
          </cell>
          <cell r="Y45">
            <v>47</v>
          </cell>
        </row>
        <row r="46">
          <cell r="N46" t="str">
            <v>Glenn, Mathew (N)</v>
          </cell>
          <cell r="Y46" t="str">
            <v/>
          </cell>
        </row>
        <row r="47">
          <cell r="N47" t="str">
            <v>Graves, Nate</v>
          </cell>
          <cell r="Y47">
            <v>38</v>
          </cell>
        </row>
        <row r="48">
          <cell r="N48" t="str">
            <v>Guppy, Matt</v>
          </cell>
          <cell r="Y48">
            <v>40</v>
          </cell>
        </row>
        <row r="49">
          <cell r="N49" t="str">
            <v>Halloway, Chad</v>
          </cell>
          <cell r="Y49">
            <v>42</v>
          </cell>
        </row>
        <row r="50">
          <cell r="N50" t="str">
            <v>Hamby, Cooper (N)</v>
          </cell>
          <cell r="Y50">
            <v>51</v>
          </cell>
        </row>
        <row r="51">
          <cell r="N51" t="str">
            <v>Harmon, Aaron</v>
          </cell>
          <cell r="Y51">
            <v>40</v>
          </cell>
        </row>
        <row r="52">
          <cell r="N52" t="str">
            <v>Harms, Tim</v>
          </cell>
          <cell r="Y52">
            <v>39</v>
          </cell>
        </row>
        <row r="53">
          <cell r="N53" t="str">
            <v>Hart, Seth</v>
          </cell>
          <cell r="Y53">
            <v>44</v>
          </cell>
        </row>
        <row r="54">
          <cell r="N54" t="str">
            <v>Haulk, Jake</v>
          </cell>
          <cell r="Y54">
            <v>51</v>
          </cell>
        </row>
        <row r="55">
          <cell r="N55" t="str">
            <v>Heinz, Dan</v>
          </cell>
          <cell r="Y55" t="str">
            <v/>
          </cell>
        </row>
        <row r="56">
          <cell r="N56" t="str">
            <v>Howard, Chris</v>
          </cell>
          <cell r="Y56">
            <v>43</v>
          </cell>
        </row>
        <row r="57">
          <cell r="N57" t="str">
            <v>Jackson, Bob</v>
          </cell>
          <cell r="Y57">
            <v>46</v>
          </cell>
        </row>
        <row r="58">
          <cell r="N58" t="str">
            <v>Jehle, Nick</v>
          </cell>
          <cell r="Y58">
            <v>38</v>
          </cell>
        </row>
        <row r="59">
          <cell r="N59" t="str">
            <v>Jehle, Scott</v>
          </cell>
          <cell r="Y59" t="str">
            <v/>
          </cell>
        </row>
        <row r="60">
          <cell r="N60" t="str">
            <v>Johns, Nate</v>
          </cell>
          <cell r="Y60" t="str">
            <v/>
          </cell>
        </row>
        <row r="61">
          <cell r="N61" t="str">
            <v>Kirvin, Zach</v>
          </cell>
          <cell r="Y61" t="str">
            <v/>
          </cell>
        </row>
        <row r="62">
          <cell r="N62" t="str">
            <v>Ludwig, Jay</v>
          </cell>
          <cell r="Y62">
            <v>43</v>
          </cell>
        </row>
        <row r="63">
          <cell r="N63" t="str">
            <v>Mackie, Greg</v>
          </cell>
          <cell r="Y63" t="str">
            <v/>
          </cell>
        </row>
        <row r="64">
          <cell r="N64" t="str">
            <v>Maier, Tom</v>
          </cell>
          <cell r="Y64">
            <v>40</v>
          </cell>
        </row>
        <row r="65">
          <cell r="N65" t="str">
            <v>McCoy, Derek</v>
          </cell>
          <cell r="Y65">
            <v>41</v>
          </cell>
        </row>
        <row r="66">
          <cell r="N66" t="str">
            <v>McKinty, John</v>
          </cell>
          <cell r="Y66">
            <v>38</v>
          </cell>
        </row>
        <row r="67">
          <cell r="N67" t="str">
            <v>Miller, Steven</v>
          </cell>
          <cell r="Y67" t="str">
            <v/>
          </cell>
        </row>
        <row r="68">
          <cell r="N68" t="str">
            <v>Monroe, Jim</v>
          </cell>
          <cell r="Y68">
            <v>40</v>
          </cell>
        </row>
        <row r="69">
          <cell r="N69" t="str">
            <v>Monroe, Nate</v>
          </cell>
          <cell r="Y69">
            <v>39</v>
          </cell>
        </row>
        <row r="70">
          <cell r="N70" t="str">
            <v>Nader, James</v>
          </cell>
          <cell r="Y70">
            <v>47</v>
          </cell>
        </row>
        <row r="71">
          <cell r="N71" t="str">
            <v>Northrup, Jim</v>
          </cell>
          <cell r="Y71">
            <v>45</v>
          </cell>
        </row>
        <row r="72">
          <cell r="N72" t="str">
            <v>Ott, Alex</v>
          </cell>
          <cell r="Y72" t="str">
            <v/>
          </cell>
        </row>
        <row r="73">
          <cell r="N73" t="str">
            <v>Patterson, Jim</v>
          </cell>
          <cell r="Y73">
            <v>43</v>
          </cell>
        </row>
        <row r="74">
          <cell r="N74" t="str">
            <v>Peterson, Andy</v>
          </cell>
          <cell r="Y74" t="str">
            <v/>
          </cell>
        </row>
        <row r="75">
          <cell r="N75" t="str">
            <v>Phillips, Ralph</v>
          </cell>
          <cell r="Y75">
            <v>46</v>
          </cell>
        </row>
        <row r="76">
          <cell r="N76" t="str">
            <v>Pierson, Brent</v>
          </cell>
          <cell r="Y76">
            <v>42</v>
          </cell>
        </row>
        <row r="77">
          <cell r="N77" t="str">
            <v>Pierson, Greg</v>
          </cell>
          <cell r="Y77">
            <v>53</v>
          </cell>
        </row>
        <row r="78">
          <cell r="N78" t="str">
            <v>Prater, Todd</v>
          </cell>
          <cell r="Y78">
            <v>49</v>
          </cell>
        </row>
        <row r="79">
          <cell r="N79" t="str">
            <v>Price, Curt</v>
          </cell>
          <cell r="Y79">
            <v>46</v>
          </cell>
        </row>
        <row r="80">
          <cell r="N80" t="str">
            <v>Price, Eric</v>
          </cell>
          <cell r="Y80">
            <v>44</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v>45</v>
          </cell>
        </row>
        <row r="86">
          <cell r="N86" t="str">
            <v>Ruff, Jake</v>
          </cell>
          <cell r="Y86" t="str">
            <v/>
          </cell>
        </row>
        <row r="87">
          <cell r="N87" t="str">
            <v>Schmeig, Joel</v>
          </cell>
          <cell r="Y87">
            <v>49</v>
          </cell>
        </row>
        <row r="88">
          <cell r="N88" t="str">
            <v>Self, Dallas</v>
          </cell>
          <cell r="Y88">
            <v>50</v>
          </cell>
        </row>
        <row r="89">
          <cell r="N89" t="str">
            <v>Shreck, Adam</v>
          </cell>
          <cell r="Y89">
            <v>47</v>
          </cell>
        </row>
        <row r="90">
          <cell r="N90" t="str">
            <v>Sparks, Jason (N)</v>
          </cell>
          <cell r="Y90">
            <v>50</v>
          </cell>
        </row>
        <row r="91">
          <cell r="N91" t="str">
            <v>Steffes, Adam</v>
          </cell>
          <cell r="Y91">
            <v>42</v>
          </cell>
        </row>
        <row r="92">
          <cell r="N92" t="str">
            <v>Stillson, Jeremy</v>
          </cell>
          <cell r="Y92" t="str">
            <v/>
          </cell>
        </row>
        <row r="93">
          <cell r="N93" t="str">
            <v>Stillson, Ray</v>
          </cell>
          <cell r="Y93">
            <v>50</v>
          </cell>
        </row>
        <row r="94">
          <cell r="N94" t="str">
            <v>Stover, Kyle</v>
          </cell>
          <cell r="Y94">
            <v>40</v>
          </cell>
        </row>
        <row r="95">
          <cell r="N95" t="str">
            <v>Sumner, Branden</v>
          </cell>
          <cell r="Y95" t="str">
            <v/>
          </cell>
        </row>
        <row r="96">
          <cell r="N96" t="str">
            <v>Thompson, Bill (N)</v>
          </cell>
          <cell r="Y96">
            <v>42</v>
          </cell>
        </row>
        <row r="97">
          <cell r="N97" t="str">
            <v>Thompson, Craig</v>
          </cell>
          <cell r="Y97">
            <v>41</v>
          </cell>
        </row>
        <row r="98">
          <cell r="N98" t="str">
            <v>Thornton, Bryan</v>
          </cell>
          <cell r="Y98">
            <v>55</v>
          </cell>
        </row>
        <row r="99">
          <cell r="N99" t="str">
            <v>Tuttle, Gene</v>
          </cell>
          <cell r="Y99">
            <v>42</v>
          </cell>
        </row>
        <row r="100">
          <cell r="N100" t="str">
            <v>Urbanc, Moke</v>
          </cell>
          <cell r="Y100">
            <v>42</v>
          </cell>
        </row>
        <row r="101">
          <cell r="N101" t="str">
            <v>Walraven, Noah</v>
          </cell>
          <cell r="Y101" t="str">
            <v/>
          </cell>
        </row>
        <row r="102">
          <cell r="N102" t="str">
            <v>Welch, Michael</v>
          </cell>
          <cell r="Y102">
            <v>50</v>
          </cell>
        </row>
        <row r="103">
          <cell r="N103" t="str">
            <v>Westart, Brad (N)</v>
          </cell>
          <cell r="Y103">
            <v>41</v>
          </cell>
        </row>
        <row r="104">
          <cell r="N104" t="str">
            <v>Wiebler, David</v>
          </cell>
          <cell r="Y104" t="str">
            <v/>
          </cell>
        </row>
      </sheetData>
      <sheetData sheetId="15">
        <row r="4">
          <cell r="N4" t="str">
            <v>Almasi, Andrew</v>
          </cell>
          <cell r="Y4">
            <v>49</v>
          </cell>
        </row>
        <row r="5">
          <cell r="N5" t="str">
            <v>Almasi, Joe</v>
          </cell>
          <cell r="Y5" t="str">
            <v/>
          </cell>
        </row>
        <row r="6">
          <cell r="N6" t="str">
            <v>Almasi, Matt</v>
          </cell>
          <cell r="Y6">
            <v>46</v>
          </cell>
        </row>
        <row r="7">
          <cell r="N7" t="str">
            <v>Almasi, Tom</v>
          </cell>
          <cell r="Y7">
            <v>60</v>
          </cell>
        </row>
        <row r="8">
          <cell r="N8" t="str">
            <v>Anderson, Jeremy (N)</v>
          </cell>
          <cell r="Y8">
            <v>39</v>
          </cell>
        </row>
        <row r="9">
          <cell r="N9" t="str">
            <v>Askam, Tim</v>
          </cell>
          <cell r="Y9">
            <v>46</v>
          </cell>
        </row>
        <row r="10">
          <cell r="N10" t="str">
            <v>Babcock, Nick</v>
          </cell>
          <cell r="Y10" t="str">
            <v/>
          </cell>
        </row>
        <row r="11">
          <cell r="N11" t="str">
            <v>Buamann, Jon (N)</v>
          </cell>
          <cell r="Y11" t="str">
            <v/>
          </cell>
        </row>
        <row r="12">
          <cell r="N12" t="str">
            <v>Begner, Josh</v>
          </cell>
          <cell r="Y12" t="str">
            <v/>
          </cell>
        </row>
        <row r="13">
          <cell r="N13" t="str">
            <v>Bieneman, Jeremy (N)</v>
          </cell>
          <cell r="Y13">
            <v>54</v>
          </cell>
        </row>
        <row r="14">
          <cell r="N14" t="str">
            <v>Blum, Kenny</v>
          </cell>
          <cell r="Y14">
            <v>40</v>
          </cell>
        </row>
        <row r="15">
          <cell r="N15" t="str">
            <v>Blum, Tanner</v>
          </cell>
          <cell r="Y15">
            <v>45</v>
          </cell>
        </row>
        <row r="16">
          <cell r="N16" t="str">
            <v>Blum, Tucker</v>
          </cell>
          <cell r="Y16">
            <v>47</v>
          </cell>
        </row>
        <row r="17">
          <cell r="N17" t="str">
            <v>Bourque, Philip</v>
          </cell>
          <cell r="Y17">
            <v>53</v>
          </cell>
        </row>
        <row r="18">
          <cell r="N18" t="str">
            <v>Burwell, Brandon</v>
          </cell>
          <cell r="Y18" t="str">
            <v/>
          </cell>
        </row>
        <row r="19">
          <cell r="N19" t="str">
            <v>Cafferty, Pat</v>
          </cell>
          <cell r="Y19">
            <v>42</v>
          </cell>
        </row>
        <row r="20">
          <cell r="N20" t="str">
            <v>Carter, Greg</v>
          </cell>
          <cell r="Y20">
            <v>50</v>
          </cell>
        </row>
        <row r="21">
          <cell r="N21" t="str">
            <v>Casper, Steve</v>
          </cell>
          <cell r="Y21">
            <v>42</v>
          </cell>
        </row>
        <row r="22">
          <cell r="N22" t="str">
            <v>Caulkins, Paul</v>
          </cell>
          <cell r="Y22">
            <v>49</v>
          </cell>
        </row>
        <row r="23">
          <cell r="N23" t="str">
            <v>Centers, Jason</v>
          </cell>
          <cell r="Y23">
            <v>41</v>
          </cell>
        </row>
        <row r="24">
          <cell r="N24" t="str">
            <v>Claerhout, Todd</v>
          </cell>
          <cell r="Y24">
            <v>43</v>
          </cell>
        </row>
        <row r="25">
          <cell r="N25" t="str">
            <v>Clark, John</v>
          </cell>
          <cell r="Y25">
            <v>51</v>
          </cell>
        </row>
        <row r="26">
          <cell r="N26" t="str">
            <v>Cluskey, Ron</v>
          </cell>
          <cell r="Y26" t="str">
            <v/>
          </cell>
        </row>
        <row r="27">
          <cell r="N27" t="str">
            <v>Cochran, Chris (N)</v>
          </cell>
          <cell r="Y27" t="str">
            <v/>
          </cell>
        </row>
        <row r="28">
          <cell r="N28" t="str">
            <v>Colgan, Jack</v>
          </cell>
          <cell r="Y28">
            <v>55</v>
          </cell>
        </row>
        <row r="29">
          <cell r="N29" t="str">
            <v>Conklin, Tom</v>
          </cell>
          <cell r="Y29">
            <v>39</v>
          </cell>
        </row>
        <row r="30">
          <cell r="N30" t="str">
            <v>Copple, Jim</v>
          </cell>
          <cell r="Y30">
            <v>41</v>
          </cell>
        </row>
        <row r="31">
          <cell r="N31" t="str">
            <v>Cosby, Doug</v>
          </cell>
          <cell r="Y31" t="str">
            <v/>
          </cell>
        </row>
        <row r="32">
          <cell r="N32" t="str">
            <v>Coulter, Ken</v>
          </cell>
          <cell r="Y32">
            <v>36</v>
          </cell>
        </row>
        <row r="33">
          <cell r="N33" t="str">
            <v>Criswell, Larry</v>
          </cell>
          <cell r="Y33">
            <v>43</v>
          </cell>
        </row>
        <row r="34">
          <cell r="N34" t="str">
            <v>Dickson, Rob (N)</v>
          </cell>
          <cell r="Y34">
            <v>44</v>
          </cell>
        </row>
        <row r="35">
          <cell r="N35" t="str">
            <v>Durst, Justin</v>
          </cell>
          <cell r="Y35" t="str">
            <v/>
          </cell>
        </row>
        <row r="36">
          <cell r="N36" t="str">
            <v>Ehens, Matt</v>
          </cell>
          <cell r="Y36">
            <v>46</v>
          </cell>
        </row>
        <row r="37">
          <cell r="N37" t="str">
            <v>Ekstrand, Jared</v>
          </cell>
          <cell r="Y37">
            <v>41</v>
          </cell>
        </row>
        <row r="38">
          <cell r="N38" t="str">
            <v>Evans, Clark</v>
          </cell>
          <cell r="Y38">
            <v>44</v>
          </cell>
        </row>
        <row r="39">
          <cell r="N39" t="str">
            <v>Ewalt, Alex</v>
          </cell>
          <cell r="Y39">
            <v>39</v>
          </cell>
        </row>
        <row r="40">
          <cell r="N40" t="str">
            <v>Ewalt, Britt</v>
          </cell>
          <cell r="Y40" t="str">
            <v/>
          </cell>
        </row>
        <row r="41">
          <cell r="N41" t="str">
            <v>Fletcher, Mat</v>
          </cell>
          <cell r="Y41" t="str">
            <v/>
          </cell>
        </row>
        <row r="42">
          <cell r="N42" t="str">
            <v>Florey, Jon (N)</v>
          </cell>
          <cell r="Y42">
            <v>41</v>
          </cell>
        </row>
        <row r="43">
          <cell r="N43" t="str">
            <v>Franks, Jason</v>
          </cell>
          <cell r="Y43">
            <v>45</v>
          </cell>
        </row>
        <row r="44">
          <cell r="N44" t="str">
            <v>Frietsch, Bill</v>
          </cell>
          <cell r="Y44" t="str">
            <v/>
          </cell>
        </row>
        <row r="45">
          <cell r="N45" t="str">
            <v>Frye, Kevin</v>
          </cell>
          <cell r="Y45">
            <v>46</v>
          </cell>
        </row>
        <row r="46">
          <cell r="N46" t="str">
            <v>Glenn, Mathew (N)</v>
          </cell>
          <cell r="Y46" t="str">
            <v/>
          </cell>
        </row>
        <row r="47">
          <cell r="N47" t="str">
            <v>Graves, Nate</v>
          </cell>
          <cell r="Y47">
            <v>39</v>
          </cell>
        </row>
        <row r="48">
          <cell r="N48" t="str">
            <v>Guppy, Matt</v>
          </cell>
          <cell r="Y48">
            <v>51</v>
          </cell>
        </row>
        <row r="49">
          <cell r="N49" t="str">
            <v>Halloway, Chad</v>
          </cell>
          <cell r="Y49" t="str">
            <v/>
          </cell>
        </row>
        <row r="50">
          <cell r="N50" t="str">
            <v>Hamby, Cooper (N)</v>
          </cell>
          <cell r="Y50">
            <v>49</v>
          </cell>
        </row>
        <row r="51">
          <cell r="N51" t="str">
            <v>Harmon, Aaron</v>
          </cell>
          <cell r="Y51" t="str">
            <v/>
          </cell>
        </row>
        <row r="52">
          <cell r="N52" t="str">
            <v>Harms, Tim</v>
          </cell>
          <cell r="Y52">
            <v>42</v>
          </cell>
        </row>
        <row r="53">
          <cell r="N53" t="str">
            <v>Hart, Seth</v>
          </cell>
          <cell r="Y53" t="str">
            <v/>
          </cell>
        </row>
        <row r="54">
          <cell r="N54" t="str">
            <v>Haulk, Jake</v>
          </cell>
          <cell r="Y54">
            <v>50</v>
          </cell>
        </row>
        <row r="55">
          <cell r="N55" t="str">
            <v>Heinz, Dan</v>
          </cell>
          <cell r="Y55" t="str">
            <v/>
          </cell>
        </row>
        <row r="56">
          <cell r="N56" t="str">
            <v>Howard, Chris</v>
          </cell>
          <cell r="Y56">
            <v>39</v>
          </cell>
        </row>
        <row r="57">
          <cell r="N57" t="str">
            <v>Jackson, Bob</v>
          </cell>
          <cell r="Y57" t="str">
            <v/>
          </cell>
        </row>
        <row r="58">
          <cell r="N58" t="str">
            <v>Jehle, Nick</v>
          </cell>
          <cell r="Y58">
            <v>39</v>
          </cell>
        </row>
        <row r="59">
          <cell r="N59" t="str">
            <v>Jehle, Scott</v>
          </cell>
          <cell r="Y59" t="str">
            <v/>
          </cell>
        </row>
        <row r="60">
          <cell r="N60" t="str">
            <v>Johns, Nate</v>
          </cell>
          <cell r="Y60">
            <v>42</v>
          </cell>
        </row>
        <row r="61">
          <cell r="N61" t="str">
            <v>Kirvin, Zach</v>
          </cell>
          <cell r="Y61">
            <v>42</v>
          </cell>
        </row>
        <row r="62">
          <cell r="N62" t="str">
            <v>Ludwig, Jay</v>
          </cell>
          <cell r="Y62">
            <v>43</v>
          </cell>
        </row>
        <row r="63">
          <cell r="N63" t="str">
            <v>Mackie, Greg</v>
          </cell>
          <cell r="Y63" t="str">
            <v/>
          </cell>
        </row>
        <row r="64">
          <cell r="N64" t="str">
            <v>Maier, Tom</v>
          </cell>
          <cell r="Y64" t="str">
            <v/>
          </cell>
        </row>
        <row r="65">
          <cell r="N65" t="str">
            <v>McCoy, Derek</v>
          </cell>
          <cell r="Y65">
            <v>41</v>
          </cell>
        </row>
        <row r="66">
          <cell r="N66" t="str">
            <v>McKinty, John</v>
          </cell>
          <cell r="Y66">
            <v>39</v>
          </cell>
        </row>
        <row r="67">
          <cell r="N67" t="str">
            <v>Miller, Steven</v>
          </cell>
          <cell r="Y67" t="str">
            <v/>
          </cell>
        </row>
        <row r="68">
          <cell r="N68" t="str">
            <v>Monroe, Jim</v>
          </cell>
          <cell r="Y68" t="str">
            <v/>
          </cell>
        </row>
        <row r="69">
          <cell r="N69" t="str">
            <v>Monroe, Nate</v>
          </cell>
          <cell r="Y69">
            <v>35</v>
          </cell>
        </row>
        <row r="70">
          <cell r="N70" t="str">
            <v>Nader, James</v>
          </cell>
          <cell r="Y70" t="str">
            <v/>
          </cell>
        </row>
        <row r="71">
          <cell r="N71" t="str">
            <v>Northrup, Jim</v>
          </cell>
          <cell r="Y71">
            <v>42</v>
          </cell>
        </row>
        <row r="72">
          <cell r="N72" t="str">
            <v>Ott, Alex</v>
          </cell>
          <cell r="Y72" t="str">
            <v/>
          </cell>
        </row>
        <row r="73">
          <cell r="N73" t="str">
            <v>Patterson, Jim</v>
          </cell>
          <cell r="Y73">
            <v>41</v>
          </cell>
        </row>
        <row r="74">
          <cell r="N74" t="str">
            <v>Peterson, Andy</v>
          </cell>
          <cell r="Y74" t="str">
            <v/>
          </cell>
        </row>
        <row r="75">
          <cell r="N75" t="str">
            <v>Phillips, Ralph</v>
          </cell>
          <cell r="Y75">
            <v>42</v>
          </cell>
        </row>
        <row r="76">
          <cell r="N76" t="str">
            <v>Pierson, Brent</v>
          </cell>
          <cell r="Y76">
            <v>49</v>
          </cell>
        </row>
        <row r="77">
          <cell r="N77" t="str">
            <v>Pierson, Greg</v>
          </cell>
          <cell r="Y77">
            <v>47</v>
          </cell>
        </row>
        <row r="78">
          <cell r="N78" t="str">
            <v>Prater, Todd</v>
          </cell>
          <cell r="Y78">
            <v>49</v>
          </cell>
        </row>
        <row r="79">
          <cell r="N79" t="str">
            <v>Price, Curt</v>
          </cell>
          <cell r="Y79">
            <v>46</v>
          </cell>
        </row>
        <row r="80">
          <cell r="N80" t="str">
            <v>Price, Eric</v>
          </cell>
          <cell r="Y80" t="str">
            <v/>
          </cell>
        </row>
        <row r="81">
          <cell r="N81" t="str">
            <v>Putrich, Josh</v>
          </cell>
          <cell r="Y81">
            <v>41</v>
          </cell>
        </row>
        <row r="82">
          <cell r="N82" t="str">
            <v>Ramsay, Dave</v>
          </cell>
          <cell r="Y82" t="str">
            <v/>
          </cell>
        </row>
        <row r="83">
          <cell r="N83" t="str">
            <v>Reick, Jon</v>
          </cell>
          <cell r="Y83">
            <v>45</v>
          </cell>
        </row>
        <row r="84">
          <cell r="N84" t="str">
            <v>Renner, Mike</v>
          </cell>
          <cell r="Y84" t="str">
            <v/>
          </cell>
        </row>
        <row r="85">
          <cell r="N85" t="str">
            <v>Roberson, Damon</v>
          </cell>
          <cell r="Y85">
            <v>44</v>
          </cell>
        </row>
        <row r="86">
          <cell r="N86" t="str">
            <v>Ruff, Jake</v>
          </cell>
          <cell r="Y86" t="str">
            <v/>
          </cell>
        </row>
        <row r="87">
          <cell r="N87" t="str">
            <v>Schmeig, Joel</v>
          </cell>
          <cell r="Y87" t="str">
            <v/>
          </cell>
        </row>
        <row r="88">
          <cell r="N88" t="str">
            <v>Self, Dallas</v>
          </cell>
          <cell r="Y88">
            <v>59</v>
          </cell>
        </row>
        <row r="89">
          <cell r="N89" t="str">
            <v>Shreck, Adam</v>
          </cell>
          <cell r="Y89" t="str">
            <v/>
          </cell>
        </row>
        <row r="90">
          <cell r="N90" t="str">
            <v>Sparks, Jason (N)</v>
          </cell>
          <cell r="Y90">
            <v>52</v>
          </cell>
        </row>
        <row r="91">
          <cell r="N91" t="str">
            <v>Steffes, Adam</v>
          </cell>
          <cell r="Y91">
            <v>45</v>
          </cell>
        </row>
        <row r="92">
          <cell r="N92" t="str">
            <v>Stillson, Jeremy</v>
          </cell>
          <cell r="Y92" t="str">
            <v/>
          </cell>
        </row>
        <row r="93">
          <cell r="N93" t="str">
            <v>Stillson, Ray</v>
          </cell>
          <cell r="Y93">
            <v>49</v>
          </cell>
        </row>
        <row r="94">
          <cell r="N94" t="str">
            <v>Stover, Kyle</v>
          </cell>
          <cell r="Y94">
            <v>43</v>
          </cell>
        </row>
        <row r="95">
          <cell r="N95" t="str">
            <v>Sumner, Branden</v>
          </cell>
          <cell r="Y95" t="str">
            <v/>
          </cell>
        </row>
        <row r="96">
          <cell r="N96" t="str">
            <v>Thompson, Bill (N)</v>
          </cell>
          <cell r="Y96">
            <v>39</v>
          </cell>
        </row>
        <row r="97">
          <cell r="N97" t="str">
            <v>Thompson, Craig</v>
          </cell>
          <cell r="Y97">
            <v>41</v>
          </cell>
        </row>
        <row r="98">
          <cell r="N98" t="str">
            <v>Thornton, Bryan</v>
          </cell>
          <cell r="Y98">
            <v>49</v>
          </cell>
        </row>
        <row r="99">
          <cell r="N99" t="str">
            <v>Tuttle, Gene</v>
          </cell>
          <cell r="Y99">
            <v>42</v>
          </cell>
        </row>
        <row r="100">
          <cell r="N100" t="str">
            <v>Urbanc, Moke</v>
          </cell>
          <cell r="Y100">
            <v>44</v>
          </cell>
        </row>
        <row r="101">
          <cell r="N101" t="str">
            <v>Walraven, Noah</v>
          </cell>
          <cell r="Y101" t="str">
            <v/>
          </cell>
        </row>
        <row r="102">
          <cell r="N102" t="str">
            <v>Welch, Michael</v>
          </cell>
          <cell r="Y102">
            <v>50</v>
          </cell>
        </row>
        <row r="103">
          <cell r="N103" t="str">
            <v>Westart, Brad (N)</v>
          </cell>
          <cell r="Y103">
            <v>36</v>
          </cell>
        </row>
        <row r="104">
          <cell r="N104" t="str">
            <v>Wiebler, David</v>
          </cell>
          <cell r="Y104" t="str">
            <v/>
          </cell>
        </row>
      </sheetData>
      <sheetData sheetId="16">
        <row r="4">
          <cell r="N4" t="str">
            <v>Almasi, Andrew</v>
          </cell>
          <cell r="Y4">
            <v>51</v>
          </cell>
        </row>
        <row r="5">
          <cell r="N5" t="str">
            <v>Almasi, Joe</v>
          </cell>
          <cell r="Y5">
            <v>43</v>
          </cell>
        </row>
        <row r="6">
          <cell r="N6" t="str">
            <v>Almasi, Matt</v>
          </cell>
          <cell r="Y6">
            <v>50</v>
          </cell>
        </row>
        <row r="7">
          <cell r="N7" t="str">
            <v>Almasi, Tom</v>
          </cell>
          <cell r="Y7">
            <v>52</v>
          </cell>
        </row>
        <row r="8">
          <cell r="N8" t="str">
            <v>Anderson, Jeremy (N)</v>
          </cell>
          <cell r="Y8">
            <v>38</v>
          </cell>
        </row>
        <row r="9">
          <cell r="N9" t="str">
            <v>Askam, Tim</v>
          </cell>
          <cell r="Y9" t="str">
            <v/>
          </cell>
        </row>
        <row r="10">
          <cell r="N10" t="str">
            <v>Babcock, Nick</v>
          </cell>
          <cell r="Y10">
            <v>41</v>
          </cell>
        </row>
        <row r="11">
          <cell r="N11" t="str">
            <v>Buamann, Jon (N)</v>
          </cell>
          <cell r="Y11" t="str">
            <v/>
          </cell>
        </row>
        <row r="12">
          <cell r="N12" t="str">
            <v>Begner, Josh</v>
          </cell>
          <cell r="Y12" t="str">
            <v/>
          </cell>
        </row>
        <row r="13">
          <cell r="N13" t="str">
            <v>Bieneman, Jeremy (N)</v>
          </cell>
          <cell r="Y13">
            <v>53</v>
          </cell>
        </row>
        <row r="14">
          <cell r="N14" t="str">
            <v>Blum, Kenny</v>
          </cell>
          <cell r="Y14">
            <v>43</v>
          </cell>
        </row>
        <row r="15">
          <cell r="N15" t="str">
            <v>Blum, Tanner</v>
          </cell>
          <cell r="Y15">
            <v>38</v>
          </cell>
        </row>
        <row r="16">
          <cell r="N16" t="str">
            <v>Blum, Tucker</v>
          </cell>
          <cell r="Y16" t="str">
            <v/>
          </cell>
        </row>
        <row r="17">
          <cell r="N17" t="str">
            <v>Bourque, Philip</v>
          </cell>
          <cell r="Y17">
            <v>56</v>
          </cell>
        </row>
        <row r="18">
          <cell r="N18" t="str">
            <v>Burwell, Brandon</v>
          </cell>
          <cell r="Y18" t="str">
            <v/>
          </cell>
        </row>
        <row r="19">
          <cell r="N19" t="str">
            <v>Cafferty, Pat</v>
          </cell>
          <cell r="Y19">
            <v>39</v>
          </cell>
        </row>
        <row r="20">
          <cell r="N20" t="str">
            <v>Carter, Greg</v>
          </cell>
          <cell r="Y20">
            <v>46</v>
          </cell>
        </row>
        <row r="21">
          <cell r="N21" t="str">
            <v>Casper, Steve</v>
          </cell>
          <cell r="Y21">
            <v>41</v>
          </cell>
        </row>
        <row r="22">
          <cell r="N22" t="str">
            <v>Caulkins, Paul</v>
          </cell>
          <cell r="Y22">
            <v>47</v>
          </cell>
        </row>
        <row r="23">
          <cell r="N23" t="str">
            <v>Centers, Jason</v>
          </cell>
          <cell r="Y23">
            <v>39</v>
          </cell>
        </row>
        <row r="24">
          <cell r="N24" t="str">
            <v>Claerhout, Todd</v>
          </cell>
          <cell r="Y24">
            <v>45</v>
          </cell>
        </row>
        <row r="25">
          <cell r="N25" t="str">
            <v>Clark, John</v>
          </cell>
          <cell r="Y25">
            <v>39</v>
          </cell>
        </row>
        <row r="26">
          <cell r="N26" t="str">
            <v>Cluskey, Ron</v>
          </cell>
          <cell r="Y26">
            <v>46</v>
          </cell>
        </row>
        <row r="27">
          <cell r="N27" t="str">
            <v>Cochran, Chris (N)</v>
          </cell>
          <cell r="Y27">
            <v>44</v>
          </cell>
        </row>
        <row r="28">
          <cell r="N28" t="str">
            <v>Colgan, Jack</v>
          </cell>
          <cell r="Y28">
            <v>57</v>
          </cell>
        </row>
        <row r="29">
          <cell r="N29" t="str">
            <v>Conklin, Tom</v>
          </cell>
          <cell r="Y29">
            <v>39</v>
          </cell>
        </row>
        <row r="30">
          <cell r="N30" t="str">
            <v>Copple, Jim</v>
          </cell>
          <cell r="Y30">
            <v>43</v>
          </cell>
        </row>
        <row r="31">
          <cell r="N31" t="str">
            <v>Cosby, Doug</v>
          </cell>
          <cell r="Y31">
            <v>51</v>
          </cell>
        </row>
        <row r="32">
          <cell r="N32" t="str">
            <v>Coulter, Ken</v>
          </cell>
          <cell r="Y32" t="str">
            <v/>
          </cell>
        </row>
        <row r="33">
          <cell r="N33" t="str">
            <v>Criswell, Larry</v>
          </cell>
          <cell r="Y33">
            <v>42</v>
          </cell>
        </row>
        <row r="34">
          <cell r="N34" t="str">
            <v>Dickson, Rob (N)</v>
          </cell>
          <cell r="Y34">
            <v>46</v>
          </cell>
        </row>
        <row r="35">
          <cell r="N35" t="str">
            <v>Durst, Justin</v>
          </cell>
          <cell r="Y35">
            <v>43</v>
          </cell>
        </row>
        <row r="36">
          <cell r="N36" t="str">
            <v>Ehens, Matt</v>
          </cell>
          <cell r="Y36">
            <v>41</v>
          </cell>
        </row>
        <row r="37">
          <cell r="N37" t="str">
            <v>Ekstrand, Jared</v>
          </cell>
          <cell r="Y37">
            <v>44</v>
          </cell>
        </row>
        <row r="38">
          <cell r="N38" t="str">
            <v>Evans, Clark</v>
          </cell>
          <cell r="Y38">
            <v>40</v>
          </cell>
        </row>
        <row r="39">
          <cell r="N39" t="str">
            <v>Ewalt, Alex</v>
          </cell>
          <cell r="Y39">
            <v>42</v>
          </cell>
        </row>
        <row r="40">
          <cell r="N40" t="str">
            <v>Ewalt, Britt</v>
          </cell>
          <cell r="Y40">
            <v>51</v>
          </cell>
        </row>
        <row r="41">
          <cell r="N41" t="str">
            <v>Fletcher, Mat</v>
          </cell>
          <cell r="Y41">
            <v>44</v>
          </cell>
        </row>
        <row r="42">
          <cell r="N42" t="str">
            <v>Florey, Jon (N)</v>
          </cell>
          <cell r="Y42">
            <v>43</v>
          </cell>
        </row>
        <row r="43">
          <cell r="N43" t="str">
            <v>Franks, Jason</v>
          </cell>
          <cell r="Y43" t="str">
            <v/>
          </cell>
        </row>
        <row r="44">
          <cell r="N44" t="str">
            <v>Frietsch, Bill</v>
          </cell>
          <cell r="Y44" t="str">
            <v/>
          </cell>
        </row>
        <row r="45">
          <cell r="N45" t="str">
            <v>Frye, Kevin</v>
          </cell>
          <cell r="Y45">
            <v>41</v>
          </cell>
        </row>
        <row r="46">
          <cell r="N46" t="str">
            <v>Glenn, Mathew (N)</v>
          </cell>
          <cell r="Y46" t="str">
            <v/>
          </cell>
        </row>
        <row r="47">
          <cell r="N47" t="str">
            <v>Graves, Nate</v>
          </cell>
          <cell r="Y47">
            <v>37</v>
          </cell>
        </row>
        <row r="48">
          <cell r="N48" t="str">
            <v>Guppy, Matt</v>
          </cell>
          <cell r="Y48">
            <v>44</v>
          </cell>
        </row>
        <row r="49">
          <cell r="N49" t="str">
            <v>Halloway, Chad</v>
          </cell>
          <cell r="Y49" t="str">
            <v/>
          </cell>
        </row>
        <row r="50">
          <cell r="N50" t="str">
            <v>Hamby, Cooper (N)</v>
          </cell>
          <cell r="Y50">
            <v>45</v>
          </cell>
        </row>
        <row r="51">
          <cell r="N51" t="str">
            <v>Harmon, Aaron</v>
          </cell>
          <cell r="Y51">
            <v>43</v>
          </cell>
        </row>
        <row r="52">
          <cell r="N52" t="str">
            <v>Harms, Tim</v>
          </cell>
          <cell r="Y52">
            <v>37</v>
          </cell>
        </row>
        <row r="53">
          <cell r="N53" t="str">
            <v>Hart, Seth</v>
          </cell>
          <cell r="Y53">
            <v>46</v>
          </cell>
        </row>
        <row r="54">
          <cell r="N54" t="str">
            <v>Haulk, Jake</v>
          </cell>
          <cell r="Y54">
            <v>48</v>
          </cell>
        </row>
        <row r="55">
          <cell r="N55" t="str">
            <v>Heinz, Dan</v>
          </cell>
          <cell r="Y55" t="str">
            <v/>
          </cell>
        </row>
        <row r="56">
          <cell r="N56" t="str">
            <v>Howard, Chris</v>
          </cell>
          <cell r="Y56">
            <v>48</v>
          </cell>
        </row>
        <row r="57">
          <cell r="N57" t="str">
            <v>Jackson, Bob</v>
          </cell>
          <cell r="Y57">
            <v>45</v>
          </cell>
        </row>
        <row r="58">
          <cell r="N58" t="str">
            <v>Jehle, Nick</v>
          </cell>
          <cell r="Y58" t="str">
            <v/>
          </cell>
        </row>
        <row r="59">
          <cell r="N59" t="str">
            <v>Jehle, Scott</v>
          </cell>
          <cell r="Y59">
            <v>42</v>
          </cell>
        </row>
        <row r="60">
          <cell r="N60" t="str">
            <v>Johns, Nate</v>
          </cell>
          <cell r="Y60">
            <v>41</v>
          </cell>
        </row>
        <row r="61">
          <cell r="N61" t="str">
            <v>Kirvin, Zach</v>
          </cell>
          <cell r="Y61" t="str">
            <v/>
          </cell>
        </row>
        <row r="62">
          <cell r="N62" t="str">
            <v>Ludwig, Jay</v>
          </cell>
          <cell r="Y62">
            <v>43</v>
          </cell>
        </row>
        <row r="63">
          <cell r="N63" t="str">
            <v>Mackie, Greg</v>
          </cell>
          <cell r="Y63">
            <v>41</v>
          </cell>
        </row>
        <row r="64">
          <cell r="N64" t="str">
            <v>Maier, Tom</v>
          </cell>
          <cell r="Y64">
            <v>37</v>
          </cell>
        </row>
        <row r="65">
          <cell r="N65" t="str">
            <v>McCoy, Derek</v>
          </cell>
          <cell r="Y65">
            <v>42</v>
          </cell>
        </row>
        <row r="66">
          <cell r="N66" t="str">
            <v>McKinty, John</v>
          </cell>
          <cell r="Y66">
            <v>39</v>
          </cell>
        </row>
        <row r="67">
          <cell r="N67" t="str">
            <v>Miller, Steven</v>
          </cell>
          <cell r="Y67" t="str">
            <v/>
          </cell>
        </row>
        <row r="68">
          <cell r="N68" t="str">
            <v>Monroe, Jim</v>
          </cell>
          <cell r="Y68" t="str">
            <v/>
          </cell>
        </row>
        <row r="69">
          <cell r="N69" t="str">
            <v>Monroe, Nate</v>
          </cell>
          <cell r="Y69">
            <v>37</v>
          </cell>
        </row>
        <row r="70">
          <cell r="N70" t="str">
            <v>Nader, James</v>
          </cell>
          <cell r="Y70">
            <v>49</v>
          </cell>
        </row>
        <row r="71">
          <cell r="N71" t="str">
            <v>Northrup, Jim</v>
          </cell>
          <cell r="Y71" t="str">
            <v/>
          </cell>
        </row>
        <row r="72">
          <cell r="N72" t="str">
            <v>Ott, Alex</v>
          </cell>
          <cell r="Y72">
            <v>41</v>
          </cell>
        </row>
        <row r="73">
          <cell r="N73" t="str">
            <v>Patterson, Jim</v>
          </cell>
          <cell r="Y73">
            <v>43</v>
          </cell>
        </row>
        <row r="74">
          <cell r="N74" t="str">
            <v>Peterson, Andy</v>
          </cell>
          <cell r="Y74" t="str">
            <v/>
          </cell>
        </row>
        <row r="75">
          <cell r="N75" t="str">
            <v>Phillips, Ralph</v>
          </cell>
          <cell r="Y75" t="str">
            <v/>
          </cell>
        </row>
        <row r="76">
          <cell r="N76" t="str">
            <v>Pierson, Brent</v>
          </cell>
          <cell r="Y76">
            <v>46</v>
          </cell>
        </row>
        <row r="77">
          <cell r="N77" t="str">
            <v>Pierson, Greg</v>
          </cell>
          <cell r="Y77">
            <v>46</v>
          </cell>
        </row>
        <row r="78">
          <cell r="N78" t="str">
            <v>Prater, Todd</v>
          </cell>
          <cell r="Y78" t="str">
            <v/>
          </cell>
        </row>
        <row r="79">
          <cell r="N79" t="str">
            <v>Price, Curt</v>
          </cell>
          <cell r="Y79">
            <v>46</v>
          </cell>
        </row>
        <row r="80">
          <cell r="N80" t="str">
            <v>Price, Eric</v>
          </cell>
          <cell r="Y80" t="str">
            <v/>
          </cell>
        </row>
        <row r="81">
          <cell r="N81" t="str">
            <v>Putrich, Josh</v>
          </cell>
          <cell r="Y81">
            <v>40</v>
          </cell>
        </row>
        <row r="82">
          <cell r="N82" t="str">
            <v>Ramsay, Dave</v>
          </cell>
          <cell r="Y82">
            <v>38</v>
          </cell>
        </row>
        <row r="83">
          <cell r="N83" t="str">
            <v>Reick, Jon</v>
          </cell>
          <cell r="Y83">
            <v>44</v>
          </cell>
        </row>
        <row r="84">
          <cell r="N84" t="str">
            <v>Renner, Mike</v>
          </cell>
          <cell r="Y84">
            <v>46</v>
          </cell>
        </row>
        <row r="85">
          <cell r="N85" t="str">
            <v>Roberson, Damon</v>
          </cell>
          <cell r="Y85">
            <v>41</v>
          </cell>
        </row>
        <row r="86">
          <cell r="N86" t="str">
            <v>Ruff, Jake</v>
          </cell>
          <cell r="Y86" t="str">
            <v/>
          </cell>
        </row>
        <row r="87">
          <cell r="N87" t="str">
            <v>Schmeig, Joel</v>
          </cell>
          <cell r="Y87" t="str">
            <v/>
          </cell>
        </row>
        <row r="88">
          <cell r="N88" t="str">
            <v>Self, Dallas</v>
          </cell>
          <cell r="Y88" t="str">
            <v/>
          </cell>
        </row>
        <row r="89">
          <cell r="N89" t="str">
            <v>Shreck, Adam</v>
          </cell>
          <cell r="Y89">
            <v>46</v>
          </cell>
        </row>
        <row r="90">
          <cell r="N90" t="str">
            <v>Sparks, Jason (N)</v>
          </cell>
          <cell r="Y90">
            <v>53</v>
          </cell>
        </row>
        <row r="91">
          <cell r="N91" t="str">
            <v>Steffes, Adam</v>
          </cell>
          <cell r="Y91" t="str">
            <v/>
          </cell>
        </row>
        <row r="92">
          <cell r="N92" t="str">
            <v>Stillson, Jeremy</v>
          </cell>
          <cell r="Y92">
            <v>38</v>
          </cell>
        </row>
        <row r="93">
          <cell r="N93" t="str">
            <v>Stillson, Ray</v>
          </cell>
          <cell r="Y93">
            <v>43</v>
          </cell>
        </row>
        <row r="94">
          <cell r="N94" t="str">
            <v>Stover, Kyle</v>
          </cell>
          <cell r="Y94">
            <v>39</v>
          </cell>
        </row>
        <row r="95">
          <cell r="N95" t="str">
            <v>Sumner, Branden</v>
          </cell>
          <cell r="Y95" t="str">
            <v/>
          </cell>
        </row>
        <row r="96">
          <cell r="N96" t="str">
            <v>Thompson, Bill (N)</v>
          </cell>
          <cell r="Y96">
            <v>36</v>
          </cell>
        </row>
        <row r="97">
          <cell r="N97" t="str">
            <v>Thompson, Craig</v>
          </cell>
          <cell r="Y97">
            <v>43</v>
          </cell>
        </row>
        <row r="98">
          <cell r="N98" t="str">
            <v>Thornton, Bryan</v>
          </cell>
          <cell r="Y98">
            <v>47</v>
          </cell>
        </row>
        <row r="99">
          <cell r="N99" t="str">
            <v>Tuttle, Gene</v>
          </cell>
          <cell r="Y99" t="str">
            <v/>
          </cell>
        </row>
        <row r="100">
          <cell r="N100" t="str">
            <v>Urbanc, Moke</v>
          </cell>
          <cell r="Y100">
            <v>42</v>
          </cell>
        </row>
        <row r="101">
          <cell r="N101" t="str">
            <v>Walraven, Noah</v>
          </cell>
          <cell r="Y101" t="str">
            <v/>
          </cell>
        </row>
        <row r="102">
          <cell r="N102" t="str">
            <v>Welch, Michael</v>
          </cell>
          <cell r="Y102">
            <v>48</v>
          </cell>
        </row>
        <row r="103">
          <cell r="N103" t="str">
            <v>Westart, Brad (N)</v>
          </cell>
          <cell r="Y103">
            <v>38</v>
          </cell>
        </row>
        <row r="104">
          <cell r="N104" t="str">
            <v>Wiebler, David</v>
          </cell>
          <cell r="Y104">
            <v>46</v>
          </cell>
        </row>
        <row r="107">
          <cell r="Y107" t="str">
            <v xml:space="preserve">AVG </v>
          </cell>
        </row>
      </sheetData>
      <sheetData sheetId="17">
        <row r="4">
          <cell r="N4" t="str">
            <v>Almasi, Andrew</v>
          </cell>
          <cell r="Y4">
            <v>54</v>
          </cell>
        </row>
        <row r="5">
          <cell r="N5" t="str">
            <v>Almasi, Joe</v>
          </cell>
          <cell r="Y5">
            <v>46</v>
          </cell>
        </row>
        <row r="6">
          <cell r="N6" t="str">
            <v>Almasi, Matt</v>
          </cell>
          <cell r="Y6">
            <v>44</v>
          </cell>
        </row>
        <row r="7">
          <cell r="N7" t="str">
            <v>Almasi, Tom</v>
          </cell>
          <cell r="Y7">
            <v>51</v>
          </cell>
        </row>
        <row r="8">
          <cell r="N8" t="str">
            <v>Anderson, Jeremy (N)</v>
          </cell>
          <cell r="Y8">
            <v>40</v>
          </cell>
        </row>
        <row r="9">
          <cell r="N9" t="str">
            <v>Askam, Tim</v>
          </cell>
          <cell r="Y9">
            <v>42</v>
          </cell>
        </row>
        <row r="10">
          <cell r="N10" t="str">
            <v>Babcock, Nick</v>
          </cell>
          <cell r="Y10">
            <v>46</v>
          </cell>
        </row>
        <row r="11">
          <cell r="N11" t="str">
            <v>Buamann, Jon (N)</v>
          </cell>
          <cell r="Y11" t="str">
            <v/>
          </cell>
        </row>
        <row r="12">
          <cell r="N12" t="str">
            <v>Begner, Josh</v>
          </cell>
          <cell r="Y12">
            <v>39</v>
          </cell>
        </row>
        <row r="13">
          <cell r="N13" t="str">
            <v>Bieneman, Jeremy (N)</v>
          </cell>
          <cell r="Y13">
            <v>48</v>
          </cell>
        </row>
        <row r="14">
          <cell r="N14" t="str">
            <v>Blum, Kenny</v>
          </cell>
          <cell r="Y14">
            <v>40</v>
          </cell>
        </row>
        <row r="15">
          <cell r="N15" t="str">
            <v>Blum, Tanner</v>
          </cell>
          <cell r="Y15">
            <v>41</v>
          </cell>
        </row>
        <row r="16">
          <cell r="N16" t="str">
            <v>Blum, Tucker</v>
          </cell>
          <cell r="Y16">
            <v>49</v>
          </cell>
        </row>
        <row r="17">
          <cell r="N17" t="str">
            <v>Bourque, Philip</v>
          </cell>
          <cell r="Y17">
            <v>45</v>
          </cell>
        </row>
        <row r="18">
          <cell r="N18" t="str">
            <v>Burwell, Brandon</v>
          </cell>
          <cell r="Y18" t="str">
            <v/>
          </cell>
        </row>
        <row r="19">
          <cell r="N19" t="str">
            <v>Cafferty, Pat</v>
          </cell>
          <cell r="Y19">
            <v>43</v>
          </cell>
        </row>
        <row r="20">
          <cell r="N20" t="str">
            <v>Carter, Greg</v>
          </cell>
          <cell r="Y20">
            <v>55</v>
          </cell>
        </row>
        <row r="21">
          <cell r="N21" t="str">
            <v>Casper, Steve</v>
          </cell>
          <cell r="Y21">
            <v>35</v>
          </cell>
        </row>
        <row r="22">
          <cell r="N22" t="str">
            <v>Caulkins, Paul</v>
          </cell>
          <cell r="Y22">
            <v>46</v>
          </cell>
        </row>
        <row r="23">
          <cell r="N23" t="str">
            <v>Centers, Jason</v>
          </cell>
          <cell r="Y23" t="str">
            <v/>
          </cell>
        </row>
        <row r="24">
          <cell r="N24" t="str">
            <v>Claerhout, Todd</v>
          </cell>
          <cell r="Y24">
            <v>38</v>
          </cell>
        </row>
        <row r="25">
          <cell r="N25" t="str">
            <v>Clark, John</v>
          </cell>
          <cell r="Y25">
            <v>41</v>
          </cell>
        </row>
        <row r="26">
          <cell r="N26" t="str">
            <v>Cluskey, Ron</v>
          </cell>
          <cell r="Y26">
            <v>50</v>
          </cell>
        </row>
        <row r="27">
          <cell r="N27" t="str">
            <v>Cochran, Chris (N)</v>
          </cell>
          <cell r="Y27">
            <v>50</v>
          </cell>
        </row>
        <row r="28">
          <cell r="N28" t="str">
            <v>Colgan, Jack</v>
          </cell>
          <cell r="Y28">
            <v>56</v>
          </cell>
        </row>
        <row r="29">
          <cell r="N29" t="str">
            <v>Conklin, Tom</v>
          </cell>
          <cell r="Y29" t="str">
            <v/>
          </cell>
        </row>
        <row r="30">
          <cell r="N30" t="str">
            <v>Copple, Jim</v>
          </cell>
          <cell r="Y30">
            <v>44</v>
          </cell>
        </row>
        <row r="31">
          <cell r="N31" t="str">
            <v>Cosby, Doug</v>
          </cell>
          <cell r="Y31">
            <v>48</v>
          </cell>
        </row>
        <row r="32">
          <cell r="N32" t="str">
            <v>Coulter, Ken</v>
          </cell>
          <cell r="Y32" t="str">
            <v/>
          </cell>
        </row>
        <row r="33">
          <cell r="N33" t="str">
            <v>Criswell, Larry</v>
          </cell>
          <cell r="Y33">
            <v>45</v>
          </cell>
        </row>
        <row r="34">
          <cell r="N34" t="str">
            <v>Dickson, Rob (N)</v>
          </cell>
          <cell r="Y34">
            <v>44</v>
          </cell>
        </row>
        <row r="35">
          <cell r="N35" t="str">
            <v>Durst, Justin</v>
          </cell>
          <cell r="Y35">
            <v>45</v>
          </cell>
        </row>
        <row r="36">
          <cell r="N36" t="str">
            <v>Ehens, Matt</v>
          </cell>
          <cell r="Y36">
            <v>48</v>
          </cell>
        </row>
        <row r="37">
          <cell r="N37" t="str">
            <v>Ekstrand, Jared</v>
          </cell>
          <cell r="Y37" t="str">
            <v/>
          </cell>
        </row>
        <row r="38">
          <cell r="N38" t="str">
            <v>Evans, Clark</v>
          </cell>
          <cell r="Y38">
            <v>41</v>
          </cell>
        </row>
        <row r="39">
          <cell r="N39" t="str">
            <v>Ewalt, Alex</v>
          </cell>
          <cell r="Y39">
            <v>45</v>
          </cell>
        </row>
        <row r="40">
          <cell r="N40" t="str">
            <v>Ewalt, Britt</v>
          </cell>
          <cell r="Y40">
            <v>45</v>
          </cell>
        </row>
        <row r="41">
          <cell r="N41" t="str">
            <v>Fletcher, Mat</v>
          </cell>
          <cell r="Y41" t="str">
            <v/>
          </cell>
        </row>
        <row r="42">
          <cell r="N42" t="str">
            <v>Florey, Jon (N)</v>
          </cell>
          <cell r="Y42" t="str">
            <v/>
          </cell>
        </row>
        <row r="43">
          <cell r="N43" t="str">
            <v>Franks, Jason</v>
          </cell>
          <cell r="Y43">
            <v>43</v>
          </cell>
        </row>
        <row r="44">
          <cell r="N44" t="str">
            <v>Frietsch, Bill</v>
          </cell>
          <cell r="Y44" t="str">
            <v/>
          </cell>
        </row>
        <row r="45">
          <cell r="N45" t="str">
            <v>Frye, Kevin</v>
          </cell>
          <cell r="Y45">
            <v>44</v>
          </cell>
        </row>
        <row r="46">
          <cell r="N46" t="str">
            <v>Graves, Nate</v>
          </cell>
          <cell r="Y46">
            <v>37</v>
          </cell>
        </row>
        <row r="47">
          <cell r="N47" t="str">
            <v>Guppy, Matt</v>
          </cell>
          <cell r="Y47">
            <v>44</v>
          </cell>
        </row>
        <row r="48">
          <cell r="N48" t="str">
            <v>Halloway, Chad</v>
          </cell>
          <cell r="Y48" t="str">
            <v/>
          </cell>
        </row>
        <row r="49">
          <cell r="N49" t="str">
            <v>Hamby, Cooper (N)</v>
          </cell>
          <cell r="Y49">
            <v>49</v>
          </cell>
        </row>
        <row r="50">
          <cell r="N50" t="str">
            <v>Harmon, Aaron</v>
          </cell>
          <cell r="Y50" t="str">
            <v/>
          </cell>
        </row>
        <row r="51">
          <cell r="N51" t="str">
            <v>Harms, Tim</v>
          </cell>
          <cell r="Y51">
            <v>41</v>
          </cell>
        </row>
        <row r="52">
          <cell r="N52" t="str">
            <v>Hart, Seth</v>
          </cell>
          <cell r="Y52">
            <v>43</v>
          </cell>
        </row>
        <row r="53">
          <cell r="N53" t="str">
            <v>Haulk, Jake</v>
          </cell>
          <cell r="Y53">
            <v>49</v>
          </cell>
        </row>
        <row r="54">
          <cell r="N54" t="str">
            <v>Heinz, Dan</v>
          </cell>
          <cell r="Y54">
            <v>45</v>
          </cell>
        </row>
        <row r="55">
          <cell r="N55" t="str">
            <v>Howard, Chris</v>
          </cell>
          <cell r="Y55">
            <v>41</v>
          </cell>
        </row>
        <row r="56">
          <cell r="N56" t="str">
            <v>Jackson, Bob</v>
          </cell>
          <cell r="Y56">
            <v>47</v>
          </cell>
        </row>
        <row r="57">
          <cell r="N57" t="str">
            <v>Jehle, Nick</v>
          </cell>
          <cell r="Y57">
            <v>37</v>
          </cell>
        </row>
        <row r="58">
          <cell r="N58" t="str">
            <v>Jehle, Scott</v>
          </cell>
          <cell r="Y58">
            <v>43</v>
          </cell>
        </row>
        <row r="59">
          <cell r="N59" t="str">
            <v>Johns, Nate</v>
          </cell>
          <cell r="Y59">
            <v>44</v>
          </cell>
        </row>
        <row r="60">
          <cell r="N60" t="str">
            <v>Kirvin, Zach</v>
          </cell>
          <cell r="Y60">
            <v>40</v>
          </cell>
        </row>
        <row r="61">
          <cell r="N61" t="str">
            <v>Ludwig, Jay</v>
          </cell>
          <cell r="Y61">
            <v>41</v>
          </cell>
        </row>
        <row r="62">
          <cell r="N62" t="str">
            <v>Mackie, Greg</v>
          </cell>
          <cell r="Y62">
            <v>42</v>
          </cell>
        </row>
        <row r="63">
          <cell r="N63" t="str">
            <v>Maier, Tom</v>
          </cell>
          <cell r="Y63">
            <v>41</v>
          </cell>
        </row>
        <row r="64">
          <cell r="N64" t="str">
            <v>McCoy, Derek</v>
          </cell>
          <cell r="Y64" t="str">
            <v/>
          </cell>
        </row>
        <row r="65">
          <cell r="N65" t="str">
            <v>McKinty, John</v>
          </cell>
          <cell r="Y65">
            <v>40</v>
          </cell>
        </row>
        <row r="66">
          <cell r="N66" t="str">
            <v>Miller, Steven</v>
          </cell>
          <cell r="Y66">
            <v>46</v>
          </cell>
        </row>
        <row r="67">
          <cell r="N67" t="str">
            <v>Monroe, Jim</v>
          </cell>
          <cell r="Y67" t="str">
            <v/>
          </cell>
        </row>
        <row r="68">
          <cell r="N68" t="str">
            <v>Monroe, Nate</v>
          </cell>
          <cell r="Y68">
            <v>38</v>
          </cell>
        </row>
        <row r="69">
          <cell r="N69" t="str">
            <v>Nader, James</v>
          </cell>
          <cell r="Y69" t="str">
            <v/>
          </cell>
        </row>
        <row r="70">
          <cell r="N70" t="str">
            <v>Northrup, Jim</v>
          </cell>
          <cell r="Y70" t="str">
            <v/>
          </cell>
        </row>
        <row r="71">
          <cell r="N71" t="str">
            <v>Ott, Alex</v>
          </cell>
          <cell r="Y71">
            <v>36</v>
          </cell>
        </row>
        <row r="72">
          <cell r="N72" t="str">
            <v>Patterson, Jim</v>
          </cell>
          <cell r="Y72">
            <v>46</v>
          </cell>
        </row>
        <row r="73">
          <cell r="N73" t="str">
            <v>Peterson, Andy</v>
          </cell>
          <cell r="Y73">
            <v>51</v>
          </cell>
        </row>
        <row r="74">
          <cell r="N74" t="str">
            <v>Phillips, Ralph</v>
          </cell>
          <cell r="Y74" t="str">
            <v/>
          </cell>
        </row>
        <row r="75">
          <cell r="N75" t="str">
            <v>Pierson, Brent</v>
          </cell>
          <cell r="Y75" t="str">
            <v/>
          </cell>
        </row>
        <row r="76">
          <cell r="N76" t="str">
            <v>Pierson, Greg</v>
          </cell>
          <cell r="Y76" t="str">
            <v/>
          </cell>
        </row>
        <row r="77">
          <cell r="N77" t="str">
            <v>Prater, Todd</v>
          </cell>
          <cell r="Y77">
            <v>50</v>
          </cell>
        </row>
        <row r="78">
          <cell r="N78" t="str">
            <v>Price, Curt</v>
          </cell>
          <cell r="Y78">
            <v>48</v>
          </cell>
        </row>
        <row r="79">
          <cell r="N79" t="str">
            <v>Price, Eric</v>
          </cell>
          <cell r="Y79" t="str">
            <v/>
          </cell>
        </row>
        <row r="80">
          <cell r="N80" t="str">
            <v>Putrich, Josh</v>
          </cell>
          <cell r="Y80">
            <v>38</v>
          </cell>
        </row>
        <row r="81">
          <cell r="N81" t="str">
            <v>Ramsay, Dave</v>
          </cell>
          <cell r="Y81">
            <v>36</v>
          </cell>
        </row>
        <row r="82">
          <cell r="N82" t="str">
            <v>Reick, Jon</v>
          </cell>
          <cell r="Y82" t="str">
            <v/>
          </cell>
        </row>
        <row r="83">
          <cell r="N83" t="str">
            <v>Renner, Mike</v>
          </cell>
          <cell r="Y83" t="str">
            <v/>
          </cell>
        </row>
        <row r="84">
          <cell r="N84" t="str">
            <v>Roberson, Damon</v>
          </cell>
          <cell r="Y84">
            <v>38</v>
          </cell>
        </row>
        <row r="85">
          <cell r="N85" t="str">
            <v>Ruff, Jake</v>
          </cell>
          <cell r="Y85">
            <v>43</v>
          </cell>
        </row>
        <row r="86">
          <cell r="N86" t="str">
            <v>Schmeig, Joel</v>
          </cell>
          <cell r="Y86">
            <v>43</v>
          </cell>
        </row>
        <row r="87">
          <cell r="N87" t="str">
            <v>Self, Dallas</v>
          </cell>
          <cell r="Y87" t="str">
            <v/>
          </cell>
        </row>
        <row r="88">
          <cell r="N88" t="str">
            <v>Shreck, Adam</v>
          </cell>
          <cell r="Y88" t="str">
            <v/>
          </cell>
        </row>
        <row r="89">
          <cell r="N89" t="str">
            <v>Sparks, Jason (N)</v>
          </cell>
          <cell r="Y89">
            <v>48</v>
          </cell>
        </row>
        <row r="90">
          <cell r="N90" t="str">
            <v>Steffes, Adam</v>
          </cell>
          <cell r="Y90" t="str">
            <v/>
          </cell>
        </row>
        <row r="91">
          <cell r="N91" t="str">
            <v>Stillson, Jeremy</v>
          </cell>
          <cell r="Y91">
            <v>35</v>
          </cell>
        </row>
        <row r="92">
          <cell r="N92" t="str">
            <v>Stillson, Ray</v>
          </cell>
          <cell r="Y92">
            <v>50</v>
          </cell>
        </row>
        <row r="93">
          <cell r="N93" t="str">
            <v>Stover, Kyle</v>
          </cell>
          <cell r="Y93">
            <v>38</v>
          </cell>
        </row>
        <row r="94">
          <cell r="N94" t="str">
            <v>Sumner, Branden</v>
          </cell>
          <cell r="Y94" t="str">
            <v/>
          </cell>
        </row>
        <row r="95">
          <cell r="N95" t="str">
            <v>Thompson, Bill (N)</v>
          </cell>
          <cell r="Y95">
            <v>39</v>
          </cell>
        </row>
        <row r="96">
          <cell r="N96" t="str">
            <v>Thompson, Craig</v>
          </cell>
          <cell r="Y96">
            <v>39</v>
          </cell>
        </row>
        <row r="97">
          <cell r="N97" t="str">
            <v>Thornton, Bryan</v>
          </cell>
          <cell r="Y97">
            <v>52</v>
          </cell>
        </row>
        <row r="98">
          <cell r="N98" t="str">
            <v>Tuttle, Gene</v>
          </cell>
          <cell r="Y98">
            <v>46</v>
          </cell>
        </row>
        <row r="99">
          <cell r="N99" t="str">
            <v>Urbanc, Moke</v>
          </cell>
          <cell r="Y99">
            <v>39</v>
          </cell>
        </row>
        <row r="100">
          <cell r="N100" t="str">
            <v>Welch, Michael</v>
          </cell>
          <cell r="Y100">
            <v>47</v>
          </cell>
        </row>
        <row r="101">
          <cell r="N101" t="str">
            <v>Westart, Brad (N)</v>
          </cell>
          <cell r="Y101">
            <v>40</v>
          </cell>
        </row>
        <row r="102">
          <cell r="N102" t="str">
            <v>Wiebler, David</v>
          </cell>
          <cell r="Y102">
            <v>43</v>
          </cell>
        </row>
      </sheetData>
      <sheetData sheetId="18">
        <row r="4">
          <cell r="N4" t="str">
            <v>Almasi, Andrew</v>
          </cell>
          <cell r="Y4">
            <v>48</v>
          </cell>
        </row>
        <row r="5">
          <cell r="N5" t="str">
            <v>Almasi, Joe</v>
          </cell>
          <cell r="Y5">
            <v>39</v>
          </cell>
        </row>
        <row r="6">
          <cell r="N6" t="str">
            <v>Almasi, Matt</v>
          </cell>
          <cell r="Y6">
            <v>45</v>
          </cell>
        </row>
        <row r="7">
          <cell r="N7" t="str">
            <v>Almasi, Tom</v>
          </cell>
          <cell r="Y7">
            <v>48</v>
          </cell>
        </row>
        <row r="8">
          <cell r="N8" t="str">
            <v>Anderson, Jeremy (N)</v>
          </cell>
          <cell r="Y8">
            <v>41</v>
          </cell>
        </row>
        <row r="9">
          <cell r="N9" t="str">
            <v>Askam, Tim</v>
          </cell>
          <cell r="Y9">
            <v>47</v>
          </cell>
        </row>
        <row r="10">
          <cell r="N10" t="str">
            <v>Babcock, Nick</v>
          </cell>
          <cell r="Y10" t="str">
            <v/>
          </cell>
        </row>
        <row r="11">
          <cell r="N11" t="str">
            <v>Buamann, Jon (N)</v>
          </cell>
          <cell r="Y11">
            <v>42</v>
          </cell>
        </row>
        <row r="12">
          <cell r="N12" t="str">
            <v>Begner, Josh</v>
          </cell>
          <cell r="Y12">
            <v>45</v>
          </cell>
        </row>
        <row r="13">
          <cell r="N13" t="str">
            <v>Bieneman, Jeremy (N)</v>
          </cell>
          <cell r="Y13" t="str">
            <v/>
          </cell>
        </row>
        <row r="14">
          <cell r="N14" t="str">
            <v>Blum, Kenny</v>
          </cell>
          <cell r="Y14">
            <v>42</v>
          </cell>
        </row>
        <row r="15">
          <cell r="N15" t="str">
            <v>Blum, Tanner</v>
          </cell>
          <cell r="Y15">
            <v>41</v>
          </cell>
        </row>
        <row r="16">
          <cell r="N16" t="str">
            <v>Blum, Tucker</v>
          </cell>
          <cell r="Y16" t="str">
            <v/>
          </cell>
        </row>
        <row r="17">
          <cell r="N17" t="str">
            <v>Bourque, Philip</v>
          </cell>
          <cell r="Y17" t="str">
            <v/>
          </cell>
        </row>
        <row r="18">
          <cell r="N18" t="str">
            <v>Burwell, Brandon</v>
          </cell>
          <cell r="Y18" t="str">
            <v/>
          </cell>
        </row>
        <row r="19">
          <cell r="N19" t="str">
            <v>Cafferty, Pat</v>
          </cell>
          <cell r="Y19">
            <v>42</v>
          </cell>
        </row>
        <row r="20">
          <cell r="N20" t="str">
            <v>Carter, Greg</v>
          </cell>
          <cell r="Y20">
            <v>45</v>
          </cell>
        </row>
        <row r="21">
          <cell r="N21" t="str">
            <v>Casper, Steve</v>
          </cell>
          <cell r="Y21">
            <v>40</v>
          </cell>
        </row>
        <row r="22">
          <cell r="N22" t="str">
            <v>Caulkins, Paul</v>
          </cell>
          <cell r="Y22">
            <v>41</v>
          </cell>
        </row>
        <row r="23">
          <cell r="N23" t="str">
            <v>Centers, Jason</v>
          </cell>
          <cell r="Y23">
            <v>40</v>
          </cell>
        </row>
        <row r="24">
          <cell r="N24" t="str">
            <v>Claerhout, Todd</v>
          </cell>
          <cell r="Y24">
            <v>42</v>
          </cell>
        </row>
        <row r="25">
          <cell r="N25" t="str">
            <v>Clark, John</v>
          </cell>
          <cell r="Y25">
            <v>39</v>
          </cell>
        </row>
        <row r="26">
          <cell r="N26" t="str">
            <v>Cluskey, Ron</v>
          </cell>
          <cell r="Y26">
            <v>43</v>
          </cell>
        </row>
        <row r="27">
          <cell r="N27" t="str">
            <v>Cochran, Chris (N)</v>
          </cell>
          <cell r="Y27">
            <v>41</v>
          </cell>
        </row>
        <row r="28">
          <cell r="N28" t="str">
            <v>Colgan, Jack</v>
          </cell>
          <cell r="Y28">
            <v>50</v>
          </cell>
        </row>
        <row r="29">
          <cell r="N29" t="str">
            <v>Conklin, Tom</v>
          </cell>
          <cell r="Y29">
            <v>41</v>
          </cell>
        </row>
        <row r="30">
          <cell r="N30" t="str">
            <v>Copple, Jim</v>
          </cell>
          <cell r="Y30" t="str">
            <v/>
          </cell>
        </row>
        <row r="31">
          <cell r="N31" t="str">
            <v>Cosby, Doug</v>
          </cell>
          <cell r="Y31" t="str">
            <v/>
          </cell>
        </row>
        <row r="32">
          <cell r="N32" t="str">
            <v>Coulter, Ken</v>
          </cell>
          <cell r="Y32">
            <v>39</v>
          </cell>
        </row>
        <row r="33">
          <cell r="N33" t="str">
            <v>Criswell, Larry</v>
          </cell>
          <cell r="Y33">
            <v>40</v>
          </cell>
        </row>
        <row r="34">
          <cell r="N34" t="str">
            <v>Dickson, Rob (N)</v>
          </cell>
          <cell r="Y34">
            <v>46</v>
          </cell>
        </row>
        <row r="35">
          <cell r="N35" t="str">
            <v>Durst, Justin</v>
          </cell>
          <cell r="Y35">
            <v>43</v>
          </cell>
        </row>
        <row r="36">
          <cell r="N36" t="str">
            <v>Ehens, Matt</v>
          </cell>
          <cell r="Y36" t="str">
            <v/>
          </cell>
        </row>
        <row r="37">
          <cell r="N37" t="str">
            <v>Ekstrand, Jared</v>
          </cell>
          <cell r="Y37" t="str">
            <v/>
          </cell>
        </row>
        <row r="38">
          <cell r="N38" t="str">
            <v>Evans, Clark</v>
          </cell>
          <cell r="Y38">
            <v>45</v>
          </cell>
        </row>
        <row r="39">
          <cell r="N39" t="str">
            <v>Ewalt, Alex</v>
          </cell>
          <cell r="Y39">
            <v>39</v>
          </cell>
        </row>
        <row r="40">
          <cell r="N40" t="str">
            <v>Ewalt, Britt</v>
          </cell>
          <cell r="Y40">
            <v>44</v>
          </cell>
        </row>
        <row r="41">
          <cell r="N41" t="str">
            <v>Fletcher, Mat</v>
          </cell>
          <cell r="Y41">
            <v>51</v>
          </cell>
        </row>
        <row r="42">
          <cell r="N42" t="str">
            <v>Florey, Jon (N)</v>
          </cell>
          <cell r="Y42">
            <v>41</v>
          </cell>
        </row>
        <row r="43">
          <cell r="N43" t="str">
            <v>Franks, Jason</v>
          </cell>
          <cell r="Y43">
            <v>50</v>
          </cell>
        </row>
        <row r="44">
          <cell r="N44" t="str">
            <v>Frietsch, Bill</v>
          </cell>
          <cell r="Y44">
            <v>39</v>
          </cell>
        </row>
        <row r="45">
          <cell r="N45" t="str">
            <v>Frye, Kevin</v>
          </cell>
          <cell r="Y45">
            <v>42</v>
          </cell>
        </row>
        <row r="46">
          <cell r="N46" t="str">
            <v>Graves, Nate</v>
          </cell>
          <cell r="Y46">
            <v>37</v>
          </cell>
        </row>
        <row r="47">
          <cell r="N47" t="str">
            <v>Guppy, Matt</v>
          </cell>
          <cell r="Y47">
            <v>42</v>
          </cell>
        </row>
        <row r="48">
          <cell r="N48" t="str">
            <v>Halloway, Chad</v>
          </cell>
          <cell r="Y48" t="str">
            <v/>
          </cell>
        </row>
        <row r="49">
          <cell r="N49" t="str">
            <v>Hamby, Cooper (N)</v>
          </cell>
          <cell r="Y49">
            <v>52</v>
          </cell>
        </row>
        <row r="50">
          <cell r="N50" t="str">
            <v>Harmon, Aaron</v>
          </cell>
          <cell r="Y50">
            <v>38</v>
          </cell>
        </row>
        <row r="51">
          <cell r="N51" t="str">
            <v>Harms, Tim</v>
          </cell>
          <cell r="Y51">
            <v>41</v>
          </cell>
        </row>
        <row r="52">
          <cell r="N52" t="str">
            <v>Hart, Seth</v>
          </cell>
          <cell r="Y52">
            <v>42</v>
          </cell>
        </row>
        <row r="53">
          <cell r="N53" t="str">
            <v>Haulk, Jake</v>
          </cell>
          <cell r="Y53">
            <v>46</v>
          </cell>
        </row>
        <row r="54">
          <cell r="N54" t="str">
            <v>Heinz, Dan</v>
          </cell>
          <cell r="Y54">
            <v>51</v>
          </cell>
        </row>
        <row r="55">
          <cell r="N55" t="str">
            <v>Howard, Chris</v>
          </cell>
          <cell r="Y55">
            <v>40</v>
          </cell>
        </row>
        <row r="56">
          <cell r="N56" t="str">
            <v>Jackson, Bob</v>
          </cell>
          <cell r="Y56">
            <v>44</v>
          </cell>
        </row>
        <row r="57">
          <cell r="N57" t="str">
            <v>Jehle, Nick</v>
          </cell>
          <cell r="Y57" t="str">
            <v/>
          </cell>
        </row>
        <row r="58">
          <cell r="N58" t="str">
            <v>Jehle, Scott</v>
          </cell>
          <cell r="Y58" t="str">
            <v/>
          </cell>
        </row>
        <row r="59">
          <cell r="N59" t="str">
            <v>Johns, Nate</v>
          </cell>
          <cell r="Y59">
            <v>44</v>
          </cell>
        </row>
        <row r="60">
          <cell r="N60" t="str">
            <v>Kirvin, Zach</v>
          </cell>
          <cell r="Y60" t="str">
            <v/>
          </cell>
        </row>
        <row r="61">
          <cell r="N61" t="str">
            <v>Ludwig, Jay</v>
          </cell>
          <cell r="Y61">
            <v>38</v>
          </cell>
        </row>
        <row r="62">
          <cell r="N62" t="str">
            <v>Mackie, Greg</v>
          </cell>
          <cell r="Y62">
            <v>41</v>
          </cell>
        </row>
        <row r="63">
          <cell r="N63" t="str">
            <v>Maier, Tom</v>
          </cell>
          <cell r="Y63">
            <v>41</v>
          </cell>
        </row>
        <row r="64">
          <cell r="N64" t="str">
            <v>McCoy, Derek</v>
          </cell>
          <cell r="Y64">
            <v>43</v>
          </cell>
        </row>
        <row r="65">
          <cell r="N65" t="str">
            <v>McKinty, John</v>
          </cell>
          <cell r="Y65">
            <v>34</v>
          </cell>
        </row>
        <row r="66">
          <cell r="N66" t="str">
            <v>Miller, Steven</v>
          </cell>
          <cell r="Y66">
            <v>41</v>
          </cell>
        </row>
        <row r="67">
          <cell r="N67" t="str">
            <v>Monroe, Jim</v>
          </cell>
          <cell r="Y67" t="str">
            <v/>
          </cell>
        </row>
        <row r="68">
          <cell r="N68" t="str">
            <v>Monroe, Nate</v>
          </cell>
          <cell r="Y68">
            <v>38</v>
          </cell>
        </row>
        <row r="69">
          <cell r="N69" t="str">
            <v>Nader, James</v>
          </cell>
          <cell r="Y69">
            <v>45</v>
          </cell>
        </row>
        <row r="70">
          <cell r="N70" t="str">
            <v>Northrup, Jim</v>
          </cell>
          <cell r="Y70" t="str">
            <v/>
          </cell>
        </row>
        <row r="71">
          <cell r="N71" t="str">
            <v>Ott, Alex</v>
          </cell>
          <cell r="Y71" t="str">
            <v/>
          </cell>
        </row>
        <row r="72">
          <cell r="N72" t="str">
            <v>Patterson, Jim</v>
          </cell>
          <cell r="Y72">
            <v>44</v>
          </cell>
        </row>
        <row r="73">
          <cell r="N73" t="str">
            <v>Peterson, Andy</v>
          </cell>
          <cell r="Y73" t="str">
            <v/>
          </cell>
        </row>
        <row r="74">
          <cell r="N74" t="str">
            <v>Phillips, Ralph</v>
          </cell>
          <cell r="Y74">
            <v>48</v>
          </cell>
        </row>
        <row r="75">
          <cell r="N75" t="str">
            <v>Pierson, Brent</v>
          </cell>
          <cell r="Y75">
            <v>44</v>
          </cell>
        </row>
        <row r="76">
          <cell r="N76" t="str">
            <v>Pierson, Greg</v>
          </cell>
          <cell r="Y76">
            <v>43</v>
          </cell>
        </row>
        <row r="77">
          <cell r="N77" t="str">
            <v>Prater, Todd</v>
          </cell>
          <cell r="Y77">
            <v>51</v>
          </cell>
        </row>
        <row r="78">
          <cell r="N78" t="str">
            <v>Price, Curt</v>
          </cell>
          <cell r="Y78" t="str">
            <v/>
          </cell>
        </row>
        <row r="79">
          <cell r="N79" t="str">
            <v>Price, Eric</v>
          </cell>
          <cell r="Y79">
            <v>50</v>
          </cell>
        </row>
        <row r="80">
          <cell r="N80" t="str">
            <v>Putrich, Josh</v>
          </cell>
          <cell r="Y80">
            <v>40</v>
          </cell>
        </row>
        <row r="81">
          <cell r="N81" t="str">
            <v>Ramsay, Dave</v>
          </cell>
          <cell r="Y81">
            <v>39</v>
          </cell>
        </row>
        <row r="82">
          <cell r="N82" t="str">
            <v>Reick, Jon</v>
          </cell>
          <cell r="Y82" t="str">
            <v/>
          </cell>
        </row>
        <row r="83">
          <cell r="N83" t="str">
            <v>Renner, Mike</v>
          </cell>
          <cell r="Y83" t="str">
            <v/>
          </cell>
        </row>
        <row r="84">
          <cell r="N84" t="str">
            <v>Roberson, Damon</v>
          </cell>
          <cell r="Y84">
            <v>41</v>
          </cell>
        </row>
        <row r="85">
          <cell r="N85" t="str">
            <v>Ruff, Jake</v>
          </cell>
          <cell r="Y85" t="str">
            <v/>
          </cell>
        </row>
        <row r="86">
          <cell r="N86" t="str">
            <v>Schmeig, Joel</v>
          </cell>
          <cell r="Y86">
            <v>46</v>
          </cell>
        </row>
        <row r="87">
          <cell r="N87" t="str">
            <v>Self, Dallas</v>
          </cell>
          <cell r="Y87">
            <v>47</v>
          </cell>
        </row>
        <row r="88">
          <cell r="N88" t="str">
            <v>Shreck, Adam</v>
          </cell>
          <cell r="Y88" t="str">
            <v/>
          </cell>
        </row>
        <row r="89">
          <cell r="N89" t="str">
            <v>Sparks, Jason (N)</v>
          </cell>
          <cell r="Y89">
            <v>44</v>
          </cell>
        </row>
        <row r="90">
          <cell r="N90" t="str">
            <v>Steffes, Adam</v>
          </cell>
          <cell r="Y90">
            <v>40</v>
          </cell>
        </row>
        <row r="91">
          <cell r="N91" t="str">
            <v>Stillson, Jeremy</v>
          </cell>
          <cell r="Y91">
            <v>35</v>
          </cell>
        </row>
        <row r="92">
          <cell r="N92" t="str">
            <v>Stillson, Ray</v>
          </cell>
          <cell r="Y92">
            <v>47</v>
          </cell>
        </row>
        <row r="93">
          <cell r="N93" t="str">
            <v>Stover, Kyle</v>
          </cell>
          <cell r="Y93">
            <v>39</v>
          </cell>
        </row>
        <row r="94">
          <cell r="N94" t="str">
            <v>Sumner, Branden</v>
          </cell>
          <cell r="Y94">
            <v>39</v>
          </cell>
        </row>
        <row r="95">
          <cell r="N95" t="str">
            <v>Thompson, Bill (N)</v>
          </cell>
          <cell r="Y95">
            <v>39</v>
          </cell>
        </row>
        <row r="96">
          <cell r="N96" t="str">
            <v>Thompson, Craig</v>
          </cell>
          <cell r="Y96">
            <v>46</v>
          </cell>
        </row>
        <row r="97">
          <cell r="N97" t="str">
            <v>Thornton, Bryan</v>
          </cell>
          <cell r="Y97">
            <v>49</v>
          </cell>
        </row>
        <row r="98">
          <cell r="N98" t="str">
            <v>Tuttle, Gene</v>
          </cell>
          <cell r="Y98">
            <v>39</v>
          </cell>
        </row>
        <row r="99">
          <cell r="N99" t="str">
            <v>Urbanc, Moke</v>
          </cell>
          <cell r="Y99">
            <v>36</v>
          </cell>
        </row>
        <row r="100">
          <cell r="N100" t="str">
            <v>Welch, Michael</v>
          </cell>
          <cell r="Y100">
            <v>52</v>
          </cell>
        </row>
        <row r="101">
          <cell r="N101" t="str">
            <v>Westart, Brad (N)</v>
          </cell>
          <cell r="Y101">
            <v>41</v>
          </cell>
        </row>
        <row r="102">
          <cell r="N102" t="str">
            <v>Wiebler, David</v>
          </cell>
          <cell r="Y102">
            <v>38</v>
          </cell>
        </row>
        <row r="105">
          <cell r="Y105" t="str">
            <v xml:space="preserve">AVG </v>
          </cell>
        </row>
      </sheetData>
      <sheetData sheetId="19">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Graves, Nate</v>
          </cell>
          <cell r="Y46" t="str">
            <v/>
          </cell>
        </row>
        <row r="47">
          <cell r="N47" t="str">
            <v>Guppy, Matt</v>
          </cell>
          <cell r="Y47" t="str">
            <v/>
          </cell>
        </row>
        <row r="48">
          <cell r="N48" t="str">
            <v>Halloway, Chad</v>
          </cell>
          <cell r="Y48" t="str">
            <v/>
          </cell>
        </row>
        <row r="49">
          <cell r="N49" t="str">
            <v>Hamby, Cooper (N)</v>
          </cell>
          <cell r="Y49" t="str">
            <v/>
          </cell>
        </row>
        <row r="50">
          <cell r="N50" t="str">
            <v>Harmon, Aaron</v>
          </cell>
          <cell r="Y50" t="str">
            <v/>
          </cell>
        </row>
        <row r="51">
          <cell r="N51" t="str">
            <v>Harms, Tim</v>
          </cell>
          <cell r="Y51" t="str">
            <v/>
          </cell>
        </row>
        <row r="52">
          <cell r="N52" t="str">
            <v>Hart, Seth</v>
          </cell>
          <cell r="Y52" t="str">
            <v/>
          </cell>
        </row>
        <row r="53">
          <cell r="N53" t="str">
            <v>Haulk, Jake</v>
          </cell>
          <cell r="Y53" t="str">
            <v/>
          </cell>
        </row>
        <row r="54">
          <cell r="N54" t="str">
            <v>Heinz, Dan</v>
          </cell>
          <cell r="Y54" t="str">
            <v/>
          </cell>
        </row>
        <row r="55">
          <cell r="N55" t="str">
            <v>Howard, Chris</v>
          </cell>
          <cell r="Y55" t="str">
            <v/>
          </cell>
        </row>
        <row r="56">
          <cell r="N56" t="str">
            <v>Jackson, Bob</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v>
          </cell>
          <cell r="Y73" t="str">
            <v/>
          </cell>
        </row>
        <row r="74">
          <cell r="N74" t="str">
            <v>Phillips, Ralph</v>
          </cell>
          <cell r="Y74" t="str">
            <v/>
          </cell>
        </row>
        <row r="75">
          <cell r="N75" t="str">
            <v>Pierson, Brent</v>
          </cell>
          <cell r="Y75" t="str">
            <v/>
          </cell>
        </row>
        <row r="76">
          <cell r="N76" t="str">
            <v>Pierson, Greg</v>
          </cell>
          <cell r="Y76" t="str">
            <v/>
          </cell>
        </row>
        <row r="77">
          <cell r="N77" t="str">
            <v>Prater, Todd</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v>
          </cell>
          <cell r="Y82" t="str">
            <v/>
          </cell>
        </row>
        <row r="83">
          <cell r="N83" t="str">
            <v>Renner, Mike</v>
          </cell>
          <cell r="Y83" t="str">
            <v/>
          </cell>
        </row>
        <row r="84">
          <cell r="N84" t="str">
            <v>Roberson, Damon</v>
          </cell>
          <cell r="Y84" t="str">
            <v/>
          </cell>
        </row>
        <row r="85">
          <cell r="N85" t="str">
            <v>Ruff, Jake</v>
          </cell>
          <cell r="Y85" t="str">
            <v/>
          </cell>
        </row>
        <row r="86">
          <cell r="N86" t="str">
            <v>Schmeig, Joel</v>
          </cell>
          <cell r="Y86" t="str">
            <v/>
          </cell>
        </row>
        <row r="87">
          <cell r="N87" t="str">
            <v>Self, Dallas</v>
          </cell>
          <cell r="Y87" t="str">
            <v/>
          </cell>
        </row>
        <row r="88">
          <cell r="N88" t="str">
            <v>Shreck, Adam</v>
          </cell>
          <cell r="Y88" t="str">
            <v/>
          </cell>
        </row>
        <row r="89">
          <cell r="N89" t="str">
            <v>Sparks, Jason (N)</v>
          </cell>
          <cell r="Y89" t="str">
            <v/>
          </cell>
        </row>
        <row r="90">
          <cell r="N90" t="str">
            <v>Steffes, Adam</v>
          </cell>
          <cell r="Y90" t="str">
            <v/>
          </cell>
        </row>
        <row r="91">
          <cell r="N91" t="str">
            <v>Stillson, Jeremy</v>
          </cell>
          <cell r="Y91" t="str">
            <v/>
          </cell>
        </row>
        <row r="92">
          <cell r="N92" t="str">
            <v>Stillson, Ray</v>
          </cell>
          <cell r="Y92" t="str">
            <v/>
          </cell>
        </row>
        <row r="93">
          <cell r="N93" t="str">
            <v>Stover, Kyle</v>
          </cell>
          <cell r="Y93" t="str">
            <v/>
          </cell>
        </row>
        <row r="94">
          <cell r="N94" t="str">
            <v>Sumner, Branden</v>
          </cell>
          <cell r="Y94" t="str">
            <v/>
          </cell>
        </row>
        <row r="95">
          <cell r="N95" t="str">
            <v>Thompson, Bill (N)</v>
          </cell>
          <cell r="Y95" t="str">
            <v/>
          </cell>
        </row>
        <row r="96">
          <cell r="N96" t="str">
            <v>Thompson, Craig</v>
          </cell>
          <cell r="Y96" t="str">
            <v/>
          </cell>
        </row>
        <row r="97">
          <cell r="N97" t="str">
            <v>Thornton, Bryan</v>
          </cell>
          <cell r="Y97" t="str">
            <v/>
          </cell>
        </row>
        <row r="98">
          <cell r="N98" t="str">
            <v>Tuttle, Gene</v>
          </cell>
          <cell r="Y98" t="str">
            <v/>
          </cell>
        </row>
        <row r="99">
          <cell r="N99" t="str">
            <v>Urbanc, Moke</v>
          </cell>
          <cell r="Y99" t="str">
            <v/>
          </cell>
        </row>
        <row r="100">
          <cell r="N100" t="str">
            <v>Welch, Michael</v>
          </cell>
          <cell r="Y100" t="str">
            <v/>
          </cell>
        </row>
        <row r="101">
          <cell r="N101" t="str">
            <v>Westart, Brad (N)</v>
          </cell>
          <cell r="Y101" t="str">
            <v/>
          </cell>
        </row>
        <row r="102">
          <cell r="N102" t="str">
            <v>Wiebler, David</v>
          </cell>
          <cell r="Y102" t="str">
            <v/>
          </cell>
        </row>
      </sheetData>
      <sheetData sheetId="20">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Graves, Nate</v>
          </cell>
          <cell r="Y46" t="str">
            <v/>
          </cell>
        </row>
        <row r="47">
          <cell r="N47" t="str">
            <v>Guppy, Matt</v>
          </cell>
          <cell r="Y47" t="str">
            <v/>
          </cell>
        </row>
        <row r="48">
          <cell r="N48" t="str">
            <v>Halloway, Chad</v>
          </cell>
          <cell r="Y48" t="str">
            <v/>
          </cell>
        </row>
        <row r="49">
          <cell r="N49" t="str">
            <v>Hamby, Cooper (N)</v>
          </cell>
          <cell r="Y49" t="str">
            <v/>
          </cell>
        </row>
        <row r="50">
          <cell r="N50" t="str">
            <v>Harmon, Aaron</v>
          </cell>
          <cell r="Y50" t="str">
            <v/>
          </cell>
        </row>
        <row r="51">
          <cell r="N51" t="str">
            <v>Harms, Tim</v>
          </cell>
          <cell r="Y51" t="str">
            <v/>
          </cell>
        </row>
        <row r="52">
          <cell r="N52" t="str">
            <v>Hart, Seth</v>
          </cell>
          <cell r="Y52" t="str">
            <v/>
          </cell>
        </row>
        <row r="53">
          <cell r="N53" t="str">
            <v>Haulk, Jake</v>
          </cell>
          <cell r="Y53" t="str">
            <v/>
          </cell>
        </row>
        <row r="54">
          <cell r="N54" t="str">
            <v>Heinz, Dan</v>
          </cell>
          <cell r="Y54" t="str">
            <v/>
          </cell>
        </row>
        <row r="55">
          <cell r="N55" t="str">
            <v>Howard, Chris</v>
          </cell>
          <cell r="Y55" t="str">
            <v/>
          </cell>
        </row>
        <row r="56">
          <cell r="N56" t="str">
            <v>Jackson, Bob</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v>
          </cell>
          <cell r="Y73" t="str">
            <v/>
          </cell>
        </row>
        <row r="74">
          <cell r="N74" t="str">
            <v>Phillips, Ralph</v>
          </cell>
          <cell r="Y74" t="str">
            <v/>
          </cell>
        </row>
        <row r="75">
          <cell r="N75" t="str">
            <v>Pierson, Brent</v>
          </cell>
          <cell r="Y75" t="str">
            <v/>
          </cell>
        </row>
        <row r="76">
          <cell r="N76" t="str">
            <v>Pierson, Greg</v>
          </cell>
          <cell r="Y76" t="str">
            <v/>
          </cell>
        </row>
        <row r="77">
          <cell r="N77" t="str">
            <v>Prater, Todd</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v>
          </cell>
          <cell r="Y82" t="str">
            <v/>
          </cell>
        </row>
        <row r="83">
          <cell r="N83" t="str">
            <v>Renner, Mike</v>
          </cell>
          <cell r="Y83" t="str">
            <v/>
          </cell>
        </row>
        <row r="84">
          <cell r="N84" t="str">
            <v>Roberson, Damon</v>
          </cell>
          <cell r="Y84" t="str">
            <v/>
          </cell>
        </row>
        <row r="85">
          <cell r="N85" t="str">
            <v>Ruff, Jake</v>
          </cell>
          <cell r="Y85" t="str">
            <v/>
          </cell>
        </row>
        <row r="86">
          <cell r="N86" t="str">
            <v>Schmeig, Joel</v>
          </cell>
          <cell r="Y86" t="str">
            <v/>
          </cell>
        </row>
        <row r="87">
          <cell r="N87" t="str">
            <v>Self, Dallas</v>
          </cell>
          <cell r="Y87" t="str">
            <v/>
          </cell>
        </row>
        <row r="88">
          <cell r="N88" t="str">
            <v>Shreck, Adam</v>
          </cell>
          <cell r="Y88" t="str">
            <v/>
          </cell>
        </row>
        <row r="89">
          <cell r="N89" t="str">
            <v>Sparks, Jason (N)</v>
          </cell>
          <cell r="Y89" t="str">
            <v/>
          </cell>
        </row>
        <row r="90">
          <cell r="N90" t="str">
            <v>Steffes, Adam</v>
          </cell>
          <cell r="Y90" t="str">
            <v/>
          </cell>
        </row>
        <row r="91">
          <cell r="N91" t="str">
            <v>Stillson, Jeremy</v>
          </cell>
          <cell r="Y91" t="str">
            <v/>
          </cell>
        </row>
        <row r="92">
          <cell r="N92" t="str">
            <v>Stillson, Ray</v>
          </cell>
          <cell r="Y92" t="str">
            <v/>
          </cell>
        </row>
        <row r="93">
          <cell r="N93" t="str">
            <v>Stover, Kyle</v>
          </cell>
          <cell r="Y93" t="str">
            <v/>
          </cell>
        </row>
        <row r="94">
          <cell r="N94" t="str">
            <v>Sumner, Branden</v>
          </cell>
          <cell r="Y94" t="str">
            <v/>
          </cell>
        </row>
        <row r="95">
          <cell r="N95" t="str">
            <v>Thompson, Bill (N)</v>
          </cell>
          <cell r="Y95" t="str">
            <v/>
          </cell>
        </row>
        <row r="96">
          <cell r="N96" t="str">
            <v>Thompson, Craig</v>
          </cell>
          <cell r="Y96" t="str">
            <v/>
          </cell>
        </row>
        <row r="97">
          <cell r="N97" t="str">
            <v>Thornton, Bryan</v>
          </cell>
          <cell r="Y97" t="str">
            <v/>
          </cell>
        </row>
        <row r="98">
          <cell r="N98" t="str">
            <v>Tuttle, Gene</v>
          </cell>
          <cell r="Y98" t="str">
            <v/>
          </cell>
        </row>
        <row r="99">
          <cell r="N99" t="str">
            <v>Urbanc, Moke</v>
          </cell>
          <cell r="Y99" t="str">
            <v/>
          </cell>
        </row>
        <row r="100">
          <cell r="N100" t="str">
            <v>Welch, Michael</v>
          </cell>
          <cell r="Y100" t="str">
            <v/>
          </cell>
        </row>
        <row r="101">
          <cell r="N101" t="str">
            <v>Westart, Brad (N)</v>
          </cell>
          <cell r="Y101" t="str">
            <v/>
          </cell>
        </row>
        <row r="102">
          <cell r="N102" t="str">
            <v>Wiebler, David</v>
          </cell>
          <cell r="Y102" t="str">
            <v/>
          </cell>
        </row>
        <row r="105">
          <cell r="Y105" t="str">
            <v xml:space="preserve">AVG </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7EBD-3CB4-4161-8E81-4145F116B537}">
  <dimension ref="A1:AC119"/>
  <sheetViews>
    <sheetView tabSelected="1" zoomScaleNormal="100" workbookViewId="0">
      <selection activeCell="M53" sqref="M53"/>
    </sheetView>
  </sheetViews>
  <sheetFormatPr defaultRowHeight="15" x14ac:dyDescent="0.25"/>
  <cols>
    <col min="1" max="1" width="4.28515625" style="1" customWidth="1"/>
    <col min="2" max="2" width="20" style="1" customWidth="1"/>
    <col min="3" max="3" width="12.7109375" style="1" customWidth="1"/>
    <col min="4" max="4" width="10" style="1" customWidth="1"/>
    <col min="5" max="5" width="9.140625" style="1"/>
    <col min="6" max="6" width="20.42578125" style="1" customWidth="1"/>
    <col min="7" max="7" width="12.140625" style="1" customWidth="1"/>
    <col min="8" max="8" width="10.42578125" style="1" customWidth="1"/>
    <col min="9" max="12" width="8.5703125" style="1" customWidth="1"/>
    <col min="13" max="13" width="2.7109375" style="1" customWidth="1"/>
    <col min="14" max="14" width="24.7109375" style="1" customWidth="1"/>
    <col min="15" max="15" width="8.140625" style="1" customWidth="1"/>
    <col min="16" max="25" width="7.42578125" style="1" customWidth="1"/>
    <col min="26" max="26" width="10.7109375" style="1" customWidth="1"/>
    <col min="27" max="27" width="7.42578125" style="1" customWidth="1"/>
    <col min="28" max="28" width="10.85546875" style="1" customWidth="1"/>
    <col min="29" max="29" width="11" style="1" customWidth="1"/>
    <col min="30" max="16384" width="9.140625" style="1"/>
  </cols>
  <sheetData>
    <row r="1" spans="2:29" ht="18.75" x14ac:dyDescent="0.3">
      <c r="B1" s="61" t="s">
        <v>165</v>
      </c>
      <c r="C1" s="62">
        <v>99</v>
      </c>
      <c r="D1" s="63" t="s">
        <v>166</v>
      </c>
      <c r="E1" s="64"/>
      <c r="F1" s="65">
        <v>45855</v>
      </c>
      <c r="G1" s="66" t="s">
        <v>167</v>
      </c>
      <c r="H1" s="67">
        <v>35</v>
      </c>
      <c r="I1" s="68"/>
      <c r="J1" s="68"/>
      <c r="K1" s="68"/>
      <c r="L1" s="68"/>
      <c r="N1" s="69" t="s">
        <v>168</v>
      </c>
      <c r="P1" s="70" t="s">
        <v>169</v>
      </c>
      <c r="Q1" s="71" t="s">
        <v>170</v>
      </c>
      <c r="R1" s="71" t="s">
        <v>171</v>
      </c>
      <c r="S1" s="71" t="s">
        <v>172</v>
      </c>
      <c r="T1" s="71" t="s">
        <v>173</v>
      </c>
      <c r="U1" s="71" t="s">
        <v>174</v>
      </c>
      <c r="V1" s="71" t="s">
        <v>175</v>
      </c>
      <c r="W1" s="71" t="s">
        <v>176</v>
      </c>
      <c r="X1" s="71" t="s">
        <v>177</v>
      </c>
      <c r="Y1" s="72"/>
      <c r="Z1" s="72"/>
      <c r="AA1" s="72"/>
      <c r="AB1" s="72"/>
      <c r="AC1" s="72"/>
    </row>
    <row r="2" spans="2:29" ht="12.75" customHeight="1" x14ac:dyDescent="0.25">
      <c r="C2" s="73"/>
      <c r="D2" s="68"/>
      <c r="E2" s="74"/>
      <c r="F2" s="73"/>
      <c r="G2" s="73"/>
      <c r="H2" s="73"/>
      <c r="I2" s="68"/>
      <c r="J2" s="68"/>
      <c r="K2" s="68"/>
      <c r="L2" s="68"/>
      <c r="N2" s="75" t="s">
        <v>51</v>
      </c>
      <c r="O2" s="61"/>
      <c r="P2" s="76" t="s">
        <v>178</v>
      </c>
      <c r="Q2" s="77" t="s">
        <v>178</v>
      </c>
      <c r="R2" s="77" t="s">
        <v>178</v>
      </c>
      <c r="S2" s="77" t="s">
        <v>178</v>
      </c>
      <c r="T2" s="77" t="s">
        <v>178</v>
      </c>
      <c r="U2" s="77" t="s">
        <v>178</v>
      </c>
      <c r="V2" s="77" t="s">
        <v>178</v>
      </c>
      <c r="W2" s="77" t="s">
        <v>178</v>
      </c>
      <c r="X2" s="77" t="s">
        <v>178</v>
      </c>
      <c r="Y2" s="72"/>
      <c r="Z2" s="78" t="s">
        <v>179</v>
      </c>
      <c r="AA2" s="72"/>
      <c r="AB2" s="78" t="s">
        <v>180</v>
      </c>
      <c r="AC2" s="72"/>
    </row>
    <row r="3" spans="2:29" ht="18.75" customHeight="1" x14ac:dyDescent="0.25">
      <c r="B3" s="79" t="s">
        <v>181</v>
      </c>
      <c r="C3" s="79"/>
      <c r="D3" s="80" t="s">
        <v>182</v>
      </c>
      <c r="E3" s="81" t="s">
        <v>180</v>
      </c>
      <c r="F3" s="79" t="s">
        <v>183</v>
      </c>
      <c r="G3" s="79"/>
      <c r="H3" s="80" t="s">
        <v>182</v>
      </c>
      <c r="I3" s="81" t="s">
        <v>180</v>
      </c>
      <c r="J3" s="68"/>
      <c r="K3" s="68"/>
      <c r="L3" s="68"/>
      <c r="N3" s="61" t="s">
        <v>184</v>
      </c>
      <c r="O3" s="66" t="s">
        <v>185</v>
      </c>
      <c r="P3" s="82">
        <v>4</v>
      </c>
      <c r="Q3" s="83">
        <v>4</v>
      </c>
      <c r="R3" s="83">
        <v>4</v>
      </c>
      <c r="S3" s="83">
        <v>3</v>
      </c>
      <c r="T3" s="83">
        <v>4</v>
      </c>
      <c r="U3" s="83">
        <v>4</v>
      </c>
      <c r="V3" s="83">
        <v>5</v>
      </c>
      <c r="W3" s="83">
        <v>3</v>
      </c>
      <c r="X3" s="83">
        <v>4</v>
      </c>
      <c r="Y3" s="84" t="s">
        <v>186</v>
      </c>
      <c r="Z3" s="78" t="s">
        <v>187</v>
      </c>
      <c r="AA3" s="84" t="s">
        <v>180</v>
      </c>
      <c r="AB3" s="78" t="s">
        <v>188</v>
      </c>
      <c r="AC3" s="85" t="s">
        <v>189</v>
      </c>
    </row>
    <row r="4" spans="2:29" ht="15.75" x14ac:dyDescent="0.25">
      <c r="B4" s="86" t="s">
        <v>190</v>
      </c>
      <c r="C4" s="86" t="s">
        <v>191</v>
      </c>
      <c r="D4" s="87" t="s">
        <v>192</v>
      </c>
      <c r="E4" s="88" t="s">
        <v>193</v>
      </c>
      <c r="F4" s="86" t="s">
        <v>194</v>
      </c>
      <c r="G4" s="86" t="s">
        <v>191</v>
      </c>
      <c r="H4" s="87" t="s">
        <v>192</v>
      </c>
      <c r="I4" s="88" t="s">
        <v>193</v>
      </c>
      <c r="J4" s="68"/>
      <c r="K4" s="68"/>
      <c r="L4" s="68"/>
      <c r="N4" s="25" t="s">
        <v>34</v>
      </c>
      <c r="O4" s="89">
        <f>VLOOKUP($N4,'[1]2025 Sign Ups'!$B$2:$E$127,4,FALSE)</f>
        <v>8</v>
      </c>
      <c r="P4" s="90">
        <v>5</v>
      </c>
      <c r="Q4" s="90">
        <v>5</v>
      </c>
      <c r="R4" s="90">
        <v>4</v>
      </c>
      <c r="S4" s="90">
        <v>6</v>
      </c>
      <c r="T4" s="90">
        <v>5</v>
      </c>
      <c r="U4" s="90">
        <v>6</v>
      </c>
      <c r="V4" s="90">
        <v>8</v>
      </c>
      <c r="W4" s="90">
        <v>4</v>
      </c>
      <c r="X4" s="90">
        <v>5</v>
      </c>
      <c r="Y4" s="91">
        <f t="shared" ref="Y4:Y35" si="0">IF(P4&gt;1,SUM(P4:X4),"")</f>
        <v>48</v>
      </c>
      <c r="Z4" s="91">
        <f>IF(AB4="TBD","TBD",ROUND(AB4,0))</f>
        <v>15</v>
      </c>
      <c r="AA4" s="91">
        <f t="shared" ref="AA4:AA35" si="1">IF(P4&gt;0,SUM(Y4-Z4)," ")</f>
        <v>33</v>
      </c>
      <c r="AB4" s="92">
        <f>INDEX('[1]2025 Yr Scores.Hdicaps'!$Z$3:$Z$103, MATCH($N4,'[1]2025 Yr Scores.Hdicaps'!$A$3:$A$102,0))</f>
        <v>15.200000000000003</v>
      </c>
      <c r="AC4" s="92">
        <f>INDEX('[1]2025 Yr Scores.Hdicaps'!$AA$3:$AA$103, MATCH($N4,'[1]2025 Yr Scores.Hdicaps'!$A$3:$A$103,0))</f>
        <v>14.200000000000003</v>
      </c>
    </row>
    <row r="5" spans="2:29" ht="15.75" x14ac:dyDescent="0.25">
      <c r="B5" s="93" t="s">
        <v>135</v>
      </c>
      <c r="C5" s="94">
        <f t="shared" ref="C5:C13" si="2">INDEX($Y$4:$Y$105,MATCH(B5,$N$4:$N$105,0))</f>
        <v>44</v>
      </c>
      <c r="D5" s="94">
        <f t="shared" ref="D5:D13" si="3">INDEX($Z$4:$Z$105,MATCH(B5,$N$4:$N$105,0))</f>
        <v>13</v>
      </c>
      <c r="E5" s="95">
        <f t="shared" ref="E5:E13" si="4">INDEX($AA$4:$AA$105,MATCH(B5,$N$4:$N$105,0))</f>
        <v>31</v>
      </c>
      <c r="F5" s="93" t="s">
        <v>106</v>
      </c>
      <c r="G5" s="94">
        <f t="shared" ref="G5:G14" si="5">INDEX($Y$4:$Y$105,MATCH(F5,$N$4:$N$105,0))</f>
        <v>38</v>
      </c>
      <c r="H5" s="94">
        <f t="shared" ref="H5:H14" si="6">INDEX($Z$4:$Z$105,MATCH(F5,$N$4:$N$105,0))</f>
        <v>7</v>
      </c>
      <c r="I5" s="94">
        <f t="shared" ref="I5:I14" si="7">INDEX($AA$4:$AA$105,MATCH(F5,$N$4:$N$105,0))</f>
        <v>31</v>
      </c>
      <c r="J5" s="68"/>
      <c r="K5" s="68"/>
      <c r="L5" s="68"/>
      <c r="N5" s="25" t="s">
        <v>35</v>
      </c>
      <c r="O5" s="89">
        <f>VLOOKUP($N5,'[1]2025 Sign Ups'!$B$2:$E$127,4,FALSE)</f>
        <v>5</v>
      </c>
      <c r="P5" s="90">
        <v>5</v>
      </c>
      <c r="Q5" s="90">
        <v>3</v>
      </c>
      <c r="R5" s="90">
        <v>5</v>
      </c>
      <c r="S5" s="90">
        <v>3</v>
      </c>
      <c r="T5" s="90">
        <v>4</v>
      </c>
      <c r="U5" s="90">
        <v>4</v>
      </c>
      <c r="V5" s="90">
        <v>6</v>
      </c>
      <c r="W5" s="90">
        <v>3</v>
      </c>
      <c r="X5" s="90">
        <v>6</v>
      </c>
      <c r="Y5" s="91">
        <f t="shared" si="0"/>
        <v>39</v>
      </c>
      <c r="Z5" s="91">
        <f>IF(AB5="TBD","TBD",ROUND(AB5,0))</f>
        <v>8</v>
      </c>
      <c r="AA5" s="91">
        <f t="shared" si="1"/>
        <v>31</v>
      </c>
      <c r="AB5" s="92">
        <f>INDEX('[1]2025 Yr Scores.Hdicaps'!$Z$3:$Z$103, MATCH($N5,'[1]2025 Yr Scores.Hdicaps'!$A$3:$A$102,0))</f>
        <v>8.1416666666666657</v>
      </c>
      <c r="AC5" s="92">
        <f>INDEX('[1]2025 Yr Scores.Hdicaps'!$AA$3:$AA$103, MATCH($N5,'[1]2025 Yr Scores.Hdicaps'!$A$3:$A$103,0))</f>
        <v>7.1000000000000014</v>
      </c>
    </row>
    <row r="6" spans="2:29" ht="15.75" x14ac:dyDescent="0.25">
      <c r="B6" s="93" t="s">
        <v>67</v>
      </c>
      <c r="C6" s="94">
        <f t="shared" si="2"/>
        <v>41</v>
      </c>
      <c r="D6" s="94">
        <f t="shared" si="3"/>
        <v>10</v>
      </c>
      <c r="E6" s="94">
        <f t="shared" si="4"/>
        <v>31</v>
      </c>
      <c r="F6" s="93" t="s">
        <v>148</v>
      </c>
      <c r="G6" s="94">
        <f t="shared" si="5"/>
        <v>38</v>
      </c>
      <c r="H6" s="94">
        <f t="shared" si="6"/>
        <v>6</v>
      </c>
      <c r="I6" s="94">
        <f t="shared" si="7"/>
        <v>32</v>
      </c>
      <c r="J6" s="68"/>
      <c r="K6" s="68"/>
      <c r="L6" s="68"/>
      <c r="N6" s="32" t="s">
        <v>37</v>
      </c>
      <c r="O6" s="89">
        <f>VLOOKUP($N6,'[1]2025 Sign Ups'!$B$2:$E$127,4,FALSE)</f>
        <v>3</v>
      </c>
      <c r="P6" s="90">
        <v>6</v>
      </c>
      <c r="Q6" s="90">
        <v>4</v>
      </c>
      <c r="R6" s="90">
        <v>5</v>
      </c>
      <c r="S6" s="90">
        <v>4</v>
      </c>
      <c r="T6" s="90">
        <v>5</v>
      </c>
      <c r="U6" s="90">
        <v>6</v>
      </c>
      <c r="V6" s="90">
        <v>6</v>
      </c>
      <c r="W6" s="90">
        <v>4</v>
      </c>
      <c r="X6" s="90">
        <v>5</v>
      </c>
      <c r="Y6" s="91">
        <f t="shared" si="0"/>
        <v>45</v>
      </c>
      <c r="Z6" s="91">
        <f>IF(AB6="TBD","TBD",ROUND(AB6,0))</f>
        <v>11</v>
      </c>
      <c r="AA6" s="91">
        <f t="shared" si="1"/>
        <v>34</v>
      </c>
      <c r="AB6" s="92">
        <f>INDEX('[1]2025 Yr Scores.Hdicaps'!$Z$3:$Z$103, MATCH($N6,'[1]2025 Yr Scores.Hdicaps'!$A$3:$A$102,0))</f>
        <v>10.800000000000004</v>
      </c>
      <c r="AC6" s="92">
        <f>INDEX('[1]2025 Yr Scores.Hdicaps'!$AA$3:$AA$103, MATCH($N6,'[1]2025 Yr Scores.Hdicaps'!$A$3:$A$103,0))</f>
        <v>9.8000000000000043</v>
      </c>
    </row>
    <row r="7" spans="2:29" ht="15.75" x14ac:dyDescent="0.25">
      <c r="B7" s="93" t="s">
        <v>144</v>
      </c>
      <c r="C7" s="94">
        <f t="shared" si="2"/>
        <v>39</v>
      </c>
      <c r="D7" s="94">
        <f t="shared" si="3"/>
        <v>6</v>
      </c>
      <c r="E7" s="94">
        <f t="shared" si="4"/>
        <v>33</v>
      </c>
      <c r="F7" s="93" t="s">
        <v>98</v>
      </c>
      <c r="G7" s="94">
        <f t="shared" si="5"/>
        <v>46</v>
      </c>
      <c r="H7" s="94">
        <f t="shared" si="6"/>
        <v>13</v>
      </c>
      <c r="I7" s="94">
        <f t="shared" si="7"/>
        <v>33</v>
      </c>
      <c r="J7" s="68"/>
      <c r="K7" s="68"/>
      <c r="L7" s="68"/>
      <c r="N7" s="25" t="s">
        <v>39</v>
      </c>
      <c r="O7" s="89">
        <f>VLOOKUP($N7,'[1]2025 Sign Ups'!$B$2:$E$127,4,FALSE)</f>
        <v>5</v>
      </c>
      <c r="P7" s="90">
        <v>5</v>
      </c>
      <c r="Q7" s="90">
        <v>6</v>
      </c>
      <c r="R7" s="90">
        <v>6</v>
      </c>
      <c r="S7" s="90">
        <v>4</v>
      </c>
      <c r="T7" s="90">
        <v>4</v>
      </c>
      <c r="U7" s="90">
        <v>5</v>
      </c>
      <c r="V7" s="90">
        <v>6</v>
      </c>
      <c r="W7" s="90">
        <v>5</v>
      </c>
      <c r="X7" s="90">
        <v>7</v>
      </c>
      <c r="Y7" s="91">
        <f t="shared" si="0"/>
        <v>48</v>
      </c>
      <c r="Z7" s="96">
        <f>IF(AB7="TBD","TBD",ROUND(AB7,0))-2</f>
        <v>17</v>
      </c>
      <c r="AA7" s="91">
        <f t="shared" si="1"/>
        <v>31</v>
      </c>
      <c r="AB7" s="92">
        <f>INDEX('[1]2025 Yr Scores.Hdicaps'!$Z$3:$Z$103, MATCH($N7,'[1]2025 Yr Scores.Hdicaps'!$A$3:$A$102,0))</f>
        <v>18.600000000000001</v>
      </c>
      <c r="AC7" s="92">
        <f>INDEX('[1]2025 Yr Scores.Hdicaps'!$AA$3:$AA$103, MATCH($N7,'[1]2025 Yr Scores.Hdicaps'!$A$3:$A$103,0))</f>
        <v>17.399999999999999</v>
      </c>
    </row>
    <row r="8" spans="2:29" ht="15.75" x14ac:dyDescent="0.25">
      <c r="B8" s="93" t="s">
        <v>115</v>
      </c>
      <c r="C8" s="94">
        <f t="shared" si="2"/>
        <v>45</v>
      </c>
      <c r="D8" s="94">
        <f t="shared" si="3"/>
        <v>12</v>
      </c>
      <c r="E8" s="94">
        <f t="shared" si="4"/>
        <v>33</v>
      </c>
      <c r="F8" s="93" t="s">
        <v>100</v>
      </c>
      <c r="G8" s="94">
        <f t="shared" si="5"/>
        <v>40</v>
      </c>
      <c r="H8" s="94">
        <f t="shared" si="6"/>
        <v>6</v>
      </c>
      <c r="I8" s="94">
        <f t="shared" si="7"/>
        <v>34</v>
      </c>
      <c r="J8" s="68"/>
      <c r="K8" s="68"/>
      <c r="L8" s="68"/>
      <c r="N8" s="25" t="s">
        <v>41</v>
      </c>
      <c r="O8" s="89">
        <f>VLOOKUP($N8,'[1]2025 Sign Ups'!$B$2:$E$127,4,FALSE)</f>
        <v>8</v>
      </c>
      <c r="P8" s="90">
        <v>5</v>
      </c>
      <c r="Q8" s="90">
        <v>6</v>
      </c>
      <c r="R8" s="90">
        <v>4</v>
      </c>
      <c r="S8" s="90">
        <v>4</v>
      </c>
      <c r="T8" s="90">
        <v>4</v>
      </c>
      <c r="U8" s="90">
        <v>4</v>
      </c>
      <c r="V8" s="90">
        <v>5</v>
      </c>
      <c r="W8" s="90">
        <v>4</v>
      </c>
      <c r="X8" s="90">
        <v>5</v>
      </c>
      <c r="Y8" s="91">
        <f t="shared" si="0"/>
        <v>41</v>
      </c>
      <c r="Z8" s="91">
        <f t="shared" ref="Z8:Z26" si="8">IF(AB8="TBD","TBD",ROUND(AB8,0))</f>
        <v>3</v>
      </c>
      <c r="AA8" s="91">
        <f t="shared" si="1"/>
        <v>38</v>
      </c>
      <c r="AB8" s="92">
        <f>INDEX('[1]2025 Yr Scores.Hdicaps'!$Z$3:$Z$103, MATCH($N8,'[1]2025 Yr Scores.Hdicaps'!$A$3:$A$102,0))</f>
        <v>3</v>
      </c>
      <c r="AC8" s="92">
        <f>INDEX('[1]2025 Yr Scores.Hdicaps'!$AA$3:$AA$103, MATCH($N8,'[1]2025 Yr Scores.Hdicaps'!$A$3:$A$103,0))</f>
        <v>3</v>
      </c>
    </row>
    <row r="9" spans="2:29" ht="15.75" x14ac:dyDescent="0.25">
      <c r="B9" s="93" t="s">
        <v>137</v>
      </c>
      <c r="C9" s="94">
        <f t="shared" si="2"/>
        <v>35</v>
      </c>
      <c r="D9" s="94">
        <f t="shared" si="3"/>
        <v>0</v>
      </c>
      <c r="E9" s="94">
        <f t="shared" si="4"/>
        <v>35</v>
      </c>
      <c r="F9" s="93" t="s">
        <v>114</v>
      </c>
      <c r="G9" s="94">
        <f t="shared" si="5"/>
        <v>38</v>
      </c>
      <c r="H9" s="94">
        <f t="shared" si="6"/>
        <v>2</v>
      </c>
      <c r="I9" s="94">
        <f t="shared" si="7"/>
        <v>36</v>
      </c>
      <c r="J9" s="68"/>
      <c r="K9" s="68"/>
      <c r="L9" s="68"/>
      <c r="N9" s="25" t="s">
        <v>44</v>
      </c>
      <c r="O9" s="89">
        <f>VLOOKUP($N9,'[1]2025 Sign Ups'!$B$2:$E$127,4,FALSE)</f>
        <v>10</v>
      </c>
      <c r="P9" s="90">
        <v>5</v>
      </c>
      <c r="Q9" s="90">
        <v>5</v>
      </c>
      <c r="R9" s="90">
        <v>5</v>
      </c>
      <c r="S9" s="90">
        <v>3</v>
      </c>
      <c r="T9" s="90">
        <v>7</v>
      </c>
      <c r="U9" s="90">
        <v>6</v>
      </c>
      <c r="V9" s="90">
        <v>8</v>
      </c>
      <c r="W9" s="90">
        <v>3</v>
      </c>
      <c r="X9" s="90">
        <v>5</v>
      </c>
      <c r="Y9" s="91">
        <f t="shared" si="0"/>
        <v>47</v>
      </c>
      <c r="Z9" s="91">
        <f t="shared" si="8"/>
        <v>8</v>
      </c>
      <c r="AA9" s="91">
        <f t="shared" si="1"/>
        <v>39</v>
      </c>
      <c r="AB9" s="92">
        <f>INDEX('[1]2025 Yr Scores.Hdicaps'!$Z$3:$Z$103, MATCH($N9,'[1]2025 Yr Scores.Hdicaps'!$A$3:$A$102,0))</f>
        <v>8.2000000000000028</v>
      </c>
      <c r="AC9" s="92">
        <f>INDEX('[1]2025 Yr Scores.Hdicaps'!$AA$3:$AA$103, MATCH($N9,'[1]2025 Yr Scores.Hdicaps'!$A$3:$A$103,0))</f>
        <v>8.2000000000000028</v>
      </c>
    </row>
    <row r="10" spans="2:29" ht="15.75" x14ac:dyDescent="0.25">
      <c r="B10" s="93" t="s">
        <v>92</v>
      </c>
      <c r="C10" s="94">
        <f t="shared" si="2"/>
        <v>42</v>
      </c>
      <c r="D10" s="94">
        <f t="shared" si="3"/>
        <v>7</v>
      </c>
      <c r="E10" s="94">
        <f t="shared" si="4"/>
        <v>35</v>
      </c>
      <c r="F10" s="93" t="s">
        <v>52</v>
      </c>
      <c r="G10" s="94">
        <f t="shared" si="5"/>
        <v>42</v>
      </c>
      <c r="H10" s="94">
        <f t="shared" si="6"/>
        <v>6</v>
      </c>
      <c r="I10" s="94">
        <f t="shared" si="7"/>
        <v>36</v>
      </c>
      <c r="J10" s="68"/>
      <c r="K10" s="68"/>
      <c r="L10" s="68"/>
      <c r="N10" s="25" t="s">
        <v>46</v>
      </c>
      <c r="O10" s="89">
        <f>VLOOKUP($N10,'[1]2025 Sign Ups'!$B$2:$E$127,4,FALSE)</f>
        <v>8</v>
      </c>
      <c r="P10" s="90"/>
      <c r="Q10" s="90"/>
      <c r="R10" s="90"/>
      <c r="S10" s="90"/>
      <c r="T10" s="90"/>
      <c r="U10" s="90"/>
      <c r="V10" s="90"/>
      <c r="W10" s="90"/>
      <c r="X10" s="90"/>
      <c r="Y10" s="91" t="str">
        <f t="shared" si="0"/>
        <v/>
      </c>
      <c r="Z10" s="91">
        <f t="shared" si="8"/>
        <v>8</v>
      </c>
      <c r="AA10" s="91" t="str">
        <f t="shared" si="1"/>
        <v xml:space="preserve"> </v>
      </c>
      <c r="AB10" s="92">
        <f>INDEX('[1]2025 Yr Scores.Hdicaps'!$Z$3:$Z$103, MATCH($N10,'[1]2025 Yr Scores.Hdicaps'!$A$3:$A$102,0))</f>
        <v>8.0500000000000043</v>
      </c>
      <c r="AC10" s="92">
        <f>INDEX('[1]2025 Yr Scores.Hdicaps'!$AA$3:$AA$103, MATCH($N10,'[1]2025 Yr Scores.Hdicaps'!$A$3:$A$103,0))</f>
        <v>8.0500000000000043</v>
      </c>
    </row>
    <row r="11" spans="2:29" ht="15.75" x14ac:dyDescent="0.25">
      <c r="B11" s="97" t="s">
        <v>86</v>
      </c>
      <c r="C11" s="89">
        <f t="shared" si="2"/>
        <v>51</v>
      </c>
      <c r="D11" s="89">
        <f t="shared" si="3"/>
        <v>10</v>
      </c>
      <c r="E11" s="89">
        <f t="shared" si="4"/>
        <v>41</v>
      </c>
      <c r="F11" s="98" t="s">
        <v>147</v>
      </c>
      <c r="G11" s="89">
        <f t="shared" si="5"/>
        <v>41</v>
      </c>
      <c r="H11" s="89">
        <f t="shared" si="6"/>
        <v>3</v>
      </c>
      <c r="I11" s="89">
        <f t="shared" si="7"/>
        <v>38</v>
      </c>
      <c r="J11" s="68"/>
      <c r="K11" s="68"/>
      <c r="L11" s="68"/>
      <c r="N11" s="25" t="s">
        <v>48</v>
      </c>
      <c r="O11" s="89">
        <f>VLOOKUP($N11,'[1]2025 Sign Ups'!$B$2:$E$127,4,FALSE)</f>
        <v>5</v>
      </c>
      <c r="P11" s="90">
        <v>5</v>
      </c>
      <c r="Q11" s="90">
        <v>4</v>
      </c>
      <c r="R11" s="90">
        <v>5</v>
      </c>
      <c r="S11" s="90">
        <v>4</v>
      </c>
      <c r="T11" s="90">
        <v>5</v>
      </c>
      <c r="U11" s="90">
        <v>4</v>
      </c>
      <c r="V11" s="90">
        <v>8</v>
      </c>
      <c r="W11" s="90">
        <v>5</v>
      </c>
      <c r="X11" s="90">
        <v>5</v>
      </c>
      <c r="Y11" s="91">
        <f t="shared" si="0"/>
        <v>45</v>
      </c>
      <c r="Z11" s="91">
        <f t="shared" si="8"/>
        <v>7</v>
      </c>
      <c r="AA11" s="91">
        <f t="shared" si="1"/>
        <v>38</v>
      </c>
      <c r="AB11" s="92">
        <f>INDEX('[1]2025 Yr Scores.Hdicaps'!$Z$3:$Z$103, MATCH($N11,'[1]2025 Yr Scores.Hdicaps'!$A$3:$A$102,0))</f>
        <v>6.9799999999999969</v>
      </c>
      <c r="AC11" s="92">
        <f>INDEX('[1]2025 Yr Scores.Hdicaps'!$AA$3:$AA$103, MATCH($N11,'[1]2025 Yr Scores.Hdicaps'!$A$3:$A$103,0))</f>
        <v>7.1000000000000014</v>
      </c>
    </row>
    <row r="12" spans="2:29" ht="15.75" x14ac:dyDescent="0.25">
      <c r="B12" s="98" t="s">
        <v>120</v>
      </c>
      <c r="C12" s="89">
        <f t="shared" si="2"/>
        <v>48</v>
      </c>
      <c r="D12" s="89">
        <f t="shared" si="3"/>
        <v>6</v>
      </c>
      <c r="E12" s="89">
        <f t="shared" si="4"/>
        <v>42</v>
      </c>
      <c r="F12" s="97" t="s">
        <v>118</v>
      </c>
      <c r="G12" s="89">
        <f t="shared" si="5"/>
        <v>44</v>
      </c>
      <c r="H12" s="89">
        <f t="shared" si="6"/>
        <v>6</v>
      </c>
      <c r="I12" s="89">
        <f t="shared" si="7"/>
        <v>38</v>
      </c>
      <c r="J12" s="68"/>
      <c r="K12" s="68"/>
      <c r="L12" s="68"/>
      <c r="N12" s="25" t="s">
        <v>50</v>
      </c>
      <c r="O12" s="89">
        <f>VLOOKUP($N12,'[1]2025 Sign Ups'!$B$2:$E$127,4,FALSE)</f>
        <v>2</v>
      </c>
      <c r="P12" s="90"/>
      <c r="Q12" s="90"/>
      <c r="R12" s="90"/>
      <c r="S12" s="90"/>
      <c r="T12" s="90"/>
      <c r="U12" s="90"/>
      <c r="V12" s="90"/>
      <c r="W12" s="90"/>
      <c r="X12" s="90"/>
      <c r="Y12" s="91" t="str">
        <f t="shared" si="0"/>
        <v/>
      </c>
      <c r="Z12" s="91">
        <f t="shared" si="8"/>
        <v>15</v>
      </c>
      <c r="AA12" s="91" t="str">
        <f t="shared" si="1"/>
        <v xml:space="preserve"> </v>
      </c>
      <c r="AB12" s="92">
        <f>INDEX('[1]2025 Yr Scores.Hdicaps'!$Z$3:$Z$103, MATCH($N12,'[1]2025 Yr Scores.Hdicaps'!$A$3:$A$102,0))</f>
        <v>15.200000000000003</v>
      </c>
      <c r="AC12" s="92">
        <f>INDEX('[1]2025 Yr Scores.Hdicaps'!$AA$3:$AA$103, MATCH($N12,'[1]2025 Yr Scores.Hdicaps'!$A$3:$A$103,0))</f>
        <v>15.200000000000003</v>
      </c>
    </row>
    <row r="13" spans="2:29" ht="15.75" x14ac:dyDescent="0.25">
      <c r="B13" s="98" t="s">
        <v>75</v>
      </c>
      <c r="C13" s="89" t="str">
        <f t="shared" si="2"/>
        <v/>
      </c>
      <c r="D13" s="89">
        <f t="shared" si="3"/>
        <v>7</v>
      </c>
      <c r="E13" s="89" t="str">
        <f t="shared" si="4"/>
        <v xml:space="preserve"> </v>
      </c>
      <c r="F13" s="98" t="s">
        <v>88</v>
      </c>
      <c r="G13" s="89">
        <f t="shared" si="5"/>
        <v>50</v>
      </c>
      <c r="H13" s="89">
        <f t="shared" si="6"/>
        <v>9</v>
      </c>
      <c r="I13" s="89">
        <f t="shared" si="7"/>
        <v>41</v>
      </c>
      <c r="J13" s="68"/>
      <c r="K13" s="68"/>
      <c r="L13" s="68"/>
      <c r="N13" s="25" t="s">
        <v>52</v>
      </c>
      <c r="O13" s="89">
        <f>VLOOKUP($N13,'[1]2025 Sign Ups'!$B$2:$E$127,4,FALSE)</f>
        <v>6</v>
      </c>
      <c r="P13" s="90">
        <v>6</v>
      </c>
      <c r="Q13" s="90">
        <v>5</v>
      </c>
      <c r="R13" s="90">
        <v>5</v>
      </c>
      <c r="S13" s="90">
        <v>3</v>
      </c>
      <c r="T13" s="90">
        <v>4</v>
      </c>
      <c r="U13" s="90">
        <v>5</v>
      </c>
      <c r="V13" s="90">
        <v>6</v>
      </c>
      <c r="W13" s="90">
        <v>4</v>
      </c>
      <c r="X13" s="90">
        <v>4</v>
      </c>
      <c r="Y13" s="91">
        <f t="shared" si="0"/>
        <v>42</v>
      </c>
      <c r="Z13" s="91">
        <f t="shared" si="8"/>
        <v>6</v>
      </c>
      <c r="AA13" s="91">
        <f t="shared" si="1"/>
        <v>36</v>
      </c>
      <c r="AB13" s="92">
        <f>INDEX('[1]2025 Yr Scores.Hdicaps'!$Z$3:$Z$103, MATCH($N13,'[1]2025 Yr Scores.Hdicaps'!$A$3:$A$102,0))</f>
        <v>6</v>
      </c>
      <c r="AC13" s="92">
        <f>INDEX('[1]2025 Yr Scores.Hdicaps'!$AA$3:$AA$103, MATCH($N13,'[1]2025 Yr Scores.Hdicaps'!$A$3:$A$103,0))</f>
        <v>5.8000000000000043</v>
      </c>
    </row>
    <row r="14" spans="2:29" ht="15.75" x14ac:dyDescent="0.25">
      <c r="B14" s="97"/>
      <c r="C14" s="89"/>
      <c r="D14" s="89"/>
      <c r="E14" s="89"/>
      <c r="F14" s="98" t="s">
        <v>102</v>
      </c>
      <c r="G14" s="89" t="str">
        <f t="shared" si="5"/>
        <v/>
      </c>
      <c r="H14" s="89">
        <f t="shared" si="6"/>
        <v>4</v>
      </c>
      <c r="I14" s="89" t="str">
        <f t="shared" si="7"/>
        <v xml:space="preserve"> </v>
      </c>
      <c r="J14" s="68"/>
      <c r="K14" s="68"/>
      <c r="L14" s="68"/>
      <c r="N14" s="25" t="s">
        <v>54</v>
      </c>
      <c r="O14" s="89">
        <f>VLOOKUP($N14,'[1]2025 Sign Ups'!$B$2:$E$127,4,FALSE)</f>
        <v>4</v>
      </c>
      <c r="P14" s="90">
        <v>6</v>
      </c>
      <c r="Q14" s="90">
        <v>3</v>
      </c>
      <c r="R14" s="90">
        <v>6</v>
      </c>
      <c r="S14" s="90">
        <v>3</v>
      </c>
      <c r="T14" s="90">
        <v>4</v>
      </c>
      <c r="U14" s="90">
        <v>4</v>
      </c>
      <c r="V14" s="90">
        <v>6</v>
      </c>
      <c r="W14" s="90">
        <v>3</v>
      </c>
      <c r="X14" s="90">
        <v>6</v>
      </c>
      <c r="Y14" s="91">
        <f t="shared" si="0"/>
        <v>41</v>
      </c>
      <c r="Z14" s="91">
        <f t="shared" si="8"/>
        <v>4</v>
      </c>
      <c r="AA14" s="91">
        <f t="shared" si="1"/>
        <v>37</v>
      </c>
      <c r="AB14" s="92">
        <f>INDEX('[1]2025 Yr Scores.Hdicaps'!$Z$3:$Z$103, MATCH($N14,'[1]2025 Yr Scores.Hdicaps'!$A$3:$A$102,0))</f>
        <v>3.8083333333333371</v>
      </c>
      <c r="AC14" s="92">
        <f>INDEX('[1]2025 Yr Scores.Hdicaps'!$AA$3:$AA$103, MATCH($N14,'[1]2025 Yr Scores.Hdicaps'!$A$3:$A$103,0))</f>
        <v>3.8500000000000014</v>
      </c>
    </row>
    <row r="15" spans="2:29" ht="18.75" customHeight="1" x14ac:dyDescent="0.25">
      <c r="B15" s="99" t="s">
        <v>195</v>
      </c>
      <c r="C15" s="100"/>
      <c r="D15" s="101">
        <f>AVERAGE(D5:D14)</f>
        <v>7.8888888888888893</v>
      </c>
      <c r="E15" s="102">
        <f>SUM(E5:E10)</f>
        <v>198</v>
      </c>
      <c r="F15" s="99" t="s">
        <v>195</v>
      </c>
      <c r="G15" s="100"/>
      <c r="H15" s="101">
        <f>AVERAGE(H5:H14)</f>
        <v>6.2</v>
      </c>
      <c r="I15" s="103">
        <f>SUM(I5:I10)</f>
        <v>202</v>
      </c>
      <c r="J15" s="68"/>
      <c r="K15" s="68"/>
      <c r="L15" s="68"/>
      <c r="N15" s="25" t="s">
        <v>55</v>
      </c>
      <c r="O15" s="89">
        <f>VLOOKUP($N15,'[1]2025 Sign Ups'!$B$2:$E$127,4,FALSE)</f>
        <v>7</v>
      </c>
      <c r="P15" s="90"/>
      <c r="Q15" s="90"/>
      <c r="R15" s="90"/>
      <c r="S15" s="90"/>
      <c r="T15" s="90"/>
      <c r="U15" s="90"/>
      <c r="V15" s="90"/>
      <c r="W15" s="90"/>
      <c r="X15" s="90"/>
      <c r="Y15" s="91" t="str">
        <f t="shared" si="0"/>
        <v/>
      </c>
      <c r="Z15" s="91">
        <f t="shared" si="8"/>
        <v>10</v>
      </c>
      <c r="AA15" s="91" t="str">
        <f t="shared" si="1"/>
        <v xml:space="preserve"> </v>
      </c>
      <c r="AB15" s="92">
        <f>INDEX('[1]2025 Yr Scores.Hdicaps'!$Z$3:$Z$103, MATCH($N15,'[1]2025 Yr Scores.Hdicaps'!$A$3:$A$102,0))</f>
        <v>10.100000000000001</v>
      </c>
      <c r="AC15" s="92">
        <f>INDEX('[1]2025 Yr Scores.Hdicaps'!$AA$3:$AA$103, MATCH($N15,'[1]2025 Yr Scores.Hdicaps'!$A$3:$A$103,0))</f>
        <v>10.100000000000001</v>
      </c>
    </row>
    <row r="16" spans="2:29" ht="15.75" x14ac:dyDescent="0.25">
      <c r="B16" s="99" t="s">
        <v>196</v>
      </c>
      <c r="C16" s="100"/>
      <c r="D16" s="101"/>
      <c r="E16" s="94">
        <f>E15-SUM($H$1*6)</f>
        <v>-12</v>
      </c>
      <c r="F16" s="99" t="s">
        <v>196</v>
      </c>
      <c r="G16" s="100"/>
      <c r="H16" s="101"/>
      <c r="I16" s="89">
        <f>I15-SUM($H$1*6)</f>
        <v>-8</v>
      </c>
      <c r="J16" s="68"/>
      <c r="K16" s="68"/>
      <c r="L16" s="68"/>
      <c r="N16" s="25" t="s">
        <v>57</v>
      </c>
      <c r="O16" s="89">
        <f>VLOOKUP($N16,'[1]2025 Sign Ups'!$B$2:$E$127,4,FALSE)</f>
        <v>7</v>
      </c>
      <c r="P16" s="90"/>
      <c r="Q16" s="90"/>
      <c r="R16" s="90"/>
      <c r="S16" s="90"/>
      <c r="T16" s="90"/>
      <c r="U16" s="90"/>
      <c r="V16" s="90"/>
      <c r="W16" s="90"/>
      <c r="X16" s="90"/>
      <c r="Y16" s="91" t="str">
        <f t="shared" si="0"/>
        <v/>
      </c>
      <c r="Z16" s="91">
        <f t="shared" si="8"/>
        <v>13</v>
      </c>
      <c r="AA16" s="91" t="str">
        <f t="shared" si="1"/>
        <v xml:space="preserve"> </v>
      </c>
      <c r="AB16" s="92">
        <f>INDEX('[1]2025 Yr Scores.Hdicaps'!$Z$3:$Z$103, MATCH($N16,'[1]2025 Yr Scores.Hdicaps'!$A$3:$A$102,0))</f>
        <v>13.200000000000003</v>
      </c>
      <c r="AC16" s="92">
        <f>INDEX('[1]2025 Yr Scores.Hdicaps'!$AA$3:$AA$103, MATCH($N16,'[1]2025 Yr Scores.Hdicaps'!$A$3:$A$103,0))</f>
        <v>13.200000000000003</v>
      </c>
    </row>
    <row r="17" spans="2:29" ht="15.75" x14ac:dyDescent="0.25">
      <c r="B17" s="104"/>
      <c r="C17" s="105"/>
      <c r="D17" s="106"/>
      <c r="E17" s="107"/>
      <c r="F17" s="104"/>
      <c r="G17" s="105"/>
      <c r="H17" s="106"/>
      <c r="I17" s="107"/>
      <c r="J17" s="68"/>
      <c r="K17" s="68"/>
      <c r="L17" s="68"/>
      <c r="N17" s="25" t="s">
        <v>59</v>
      </c>
      <c r="O17" s="89">
        <v>9</v>
      </c>
      <c r="P17" s="90">
        <v>6</v>
      </c>
      <c r="Q17" s="90">
        <v>4</v>
      </c>
      <c r="R17" s="90">
        <v>5</v>
      </c>
      <c r="S17" s="90">
        <v>4</v>
      </c>
      <c r="T17" s="90">
        <v>4</v>
      </c>
      <c r="U17" s="90">
        <v>4</v>
      </c>
      <c r="V17" s="90">
        <v>6</v>
      </c>
      <c r="W17" s="90">
        <v>4</v>
      </c>
      <c r="X17" s="90">
        <v>5</v>
      </c>
      <c r="Y17" s="91">
        <f t="shared" si="0"/>
        <v>42</v>
      </c>
      <c r="Z17" s="91">
        <f t="shared" si="8"/>
        <v>11</v>
      </c>
      <c r="AA17" s="91">
        <f t="shared" si="1"/>
        <v>31</v>
      </c>
      <c r="AB17" s="92">
        <f>INDEX('[1]2025 Yr Scores.Hdicaps'!$Z$3:$Z$103, MATCH($N17,'[1]2025 Yr Scores.Hdicaps'!$A$3:$A$102,0))</f>
        <v>10.850000000000001</v>
      </c>
      <c r="AC17" s="92">
        <f>INDEX('[1]2025 Yr Scores.Hdicaps'!$AA$3:$AA$103, MATCH($N17,'[1]2025 Yr Scores.Hdicaps'!$A$3:$A$103,0))</f>
        <v>9.7250000000000014</v>
      </c>
    </row>
    <row r="18" spans="2:29" ht="15" customHeight="1" x14ac:dyDescent="0.25">
      <c r="B18" s="79" t="s">
        <v>197</v>
      </c>
      <c r="C18" s="79"/>
      <c r="D18" s="80" t="s">
        <v>182</v>
      </c>
      <c r="E18" s="81" t="s">
        <v>180</v>
      </c>
      <c r="F18" s="79" t="s">
        <v>198</v>
      </c>
      <c r="G18" s="79"/>
      <c r="H18" s="80" t="s">
        <v>182</v>
      </c>
      <c r="I18" s="81" t="s">
        <v>180</v>
      </c>
      <c r="J18" s="68"/>
      <c r="K18" s="68"/>
      <c r="L18" s="68"/>
      <c r="N18" s="25" t="s">
        <v>62</v>
      </c>
      <c r="O18" s="89">
        <f>VLOOKUP($N18,'[1]2025 Sign Ups'!$B$2:$E$127,4,FALSE)</f>
        <v>7</v>
      </c>
      <c r="P18" s="90"/>
      <c r="Q18" s="90"/>
      <c r="R18" s="90"/>
      <c r="S18" s="90"/>
      <c r="T18" s="90"/>
      <c r="U18" s="90"/>
      <c r="V18" s="90"/>
      <c r="W18" s="90"/>
      <c r="X18" s="90"/>
      <c r="Y18" s="91" t="str">
        <f t="shared" si="0"/>
        <v/>
      </c>
      <c r="Z18" s="91">
        <f t="shared" si="8"/>
        <v>7</v>
      </c>
      <c r="AA18" s="91" t="str">
        <f t="shared" si="1"/>
        <v xml:space="preserve"> </v>
      </c>
      <c r="AB18" s="92">
        <f>INDEX('[1]2025 Yr Scores.Hdicaps'!$Z$3:$Z$103, MATCH($N18,'[1]2025 Yr Scores.Hdicaps'!$A$3:$A$102,0))</f>
        <v>7.1499999999999986</v>
      </c>
      <c r="AC18" s="92">
        <f>INDEX('[1]2025 Yr Scores.Hdicaps'!$AA$3:$AA$103, MATCH($N18,'[1]2025 Yr Scores.Hdicaps'!$A$3:$A$103,0))</f>
        <v>7.1499999999999986</v>
      </c>
    </row>
    <row r="19" spans="2:29" ht="15.75" x14ac:dyDescent="0.25">
      <c r="B19" s="86" t="s">
        <v>199</v>
      </c>
      <c r="C19" s="86" t="s">
        <v>191</v>
      </c>
      <c r="D19" s="87" t="s">
        <v>192</v>
      </c>
      <c r="E19" s="88" t="s">
        <v>193</v>
      </c>
      <c r="F19" s="86" t="s">
        <v>200</v>
      </c>
      <c r="G19" s="86" t="s">
        <v>191</v>
      </c>
      <c r="H19" s="87" t="s">
        <v>192</v>
      </c>
      <c r="I19" s="88" t="s">
        <v>193</v>
      </c>
      <c r="J19" s="68"/>
      <c r="K19" s="68"/>
      <c r="L19" s="68"/>
      <c r="N19" s="42" t="s">
        <v>64</v>
      </c>
      <c r="O19" s="89">
        <f>VLOOKUP($N19,'[1]2025 Sign Ups'!$B$2:$E$127,4,FALSE)</f>
        <v>2</v>
      </c>
      <c r="P19" s="90">
        <v>6</v>
      </c>
      <c r="Q19" s="90">
        <v>4</v>
      </c>
      <c r="R19" s="90">
        <v>4</v>
      </c>
      <c r="S19" s="90">
        <v>4</v>
      </c>
      <c r="T19" s="90">
        <v>5</v>
      </c>
      <c r="U19" s="90">
        <v>4</v>
      </c>
      <c r="V19" s="90">
        <v>6</v>
      </c>
      <c r="W19" s="90">
        <v>3</v>
      </c>
      <c r="X19" s="90">
        <v>6</v>
      </c>
      <c r="Y19" s="91">
        <f t="shared" si="0"/>
        <v>42</v>
      </c>
      <c r="Z19" s="91">
        <f t="shared" si="8"/>
        <v>5</v>
      </c>
      <c r="AA19" s="91">
        <f t="shared" si="1"/>
        <v>37</v>
      </c>
      <c r="AB19" s="92">
        <f>INDEX('[1]2025 Yr Scores.Hdicaps'!$Z$3:$Z$103, MATCH($N19,'[1]2025 Yr Scores.Hdicaps'!$A$3:$A$102,0))</f>
        <v>4.8000000000000043</v>
      </c>
      <c r="AC19" s="92">
        <f>INDEX('[1]2025 Yr Scores.Hdicaps'!$AA$3:$AA$103, MATCH($N19,'[1]2025 Yr Scores.Hdicaps'!$A$3:$A$103,0))</f>
        <v>4.8000000000000043</v>
      </c>
    </row>
    <row r="20" spans="2:29" ht="15.75" x14ac:dyDescent="0.25">
      <c r="B20" s="93" t="s">
        <v>71</v>
      </c>
      <c r="C20" s="94">
        <f t="shared" ref="C20:C28" si="9">INDEX($Y$4:$Y$105,MATCH(B20,$N$4:$N$105,0))</f>
        <v>43</v>
      </c>
      <c r="D20" s="94">
        <f t="shared" ref="D20:D28" si="10">INDEX($Z$4:$Z$105,MATCH(B20,$N$4:$N$105,0))</f>
        <v>11</v>
      </c>
      <c r="E20" s="94">
        <f t="shared" ref="E20:E28" si="11">INDEX($AA$4:$AA$105,MATCH(B20,$N$4:$N$105,0))</f>
        <v>32</v>
      </c>
      <c r="F20" s="93" t="s">
        <v>34</v>
      </c>
      <c r="G20" s="94">
        <f t="shared" ref="G20:G29" si="12">INDEX($Y$4:$Y$105,MATCH(F20,$N$4:$N$105,0))</f>
        <v>48</v>
      </c>
      <c r="H20" s="94">
        <f t="shared" ref="H20:H29" si="13">INDEX($Z$4:$Z$105,MATCH(F20,$N$4:$N$105,0))</f>
        <v>15</v>
      </c>
      <c r="I20" s="94">
        <f t="shared" ref="I20:I29" si="14">INDEX($AA$4:$AA$105,MATCH(F20,$N$4:$N$105,0))</f>
        <v>33</v>
      </c>
      <c r="J20" s="68"/>
      <c r="K20" s="68"/>
      <c r="L20" s="68"/>
      <c r="N20" s="42" t="s">
        <v>65</v>
      </c>
      <c r="O20" s="89">
        <f>VLOOKUP($N20,'[1]2025 Sign Ups'!$B$2:$E$127,4,FALSE)</f>
        <v>5</v>
      </c>
      <c r="P20" s="90">
        <v>5</v>
      </c>
      <c r="Q20" s="90">
        <v>5</v>
      </c>
      <c r="R20" s="90">
        <v>5</v>
      </c>
      <c r="S20" s="90">
        <v>5</v>
      </c>
      <c r="T20" s="90">
        <v>4</v>
      </c>
      <c r="U20" s="90">
        <v>6</v>
      </c>
      <c r="V20" s="90">
        <v>6</v>
      </c>
      <c r="W20" s="90">
        <v>5</v>
      </c>
      <c r="X20" s="90">
        <v>4</v>
      </c>
      <c r="Y20" s="91">
        <f t="shared" si="0"/>
        <v>45</v>
      </c>
      <c r="Z20" s="91">
        <f t="shared" si="8"/>
        <v>13</v>
      </c>
      <c r="AA20" s="91">
        <f t="shared" si="1"/>
        <v>32</v>
      </c>
      <c r="AB20" s="92">
        <f>INDEX('[1]2025 Yr Scores.Hdicaps'!$Z$3:$Z$103, MATCH($N20,'[1]2025 Yr Scores.Hdicaps'!$A$3:$A$102,0))</f>
        <v>13.399999999999999</v>
      </c>
      <c r="AC20" s="92">
        <f>INDEX('[1]2025 Yr Scores.Hdicaps'!$AA$3:$AA$103, MATCH($N20,'[1]2025 Yr Scores.Hdicaps'!$A$3:$A$103,0))</f>
        <v>12.399999999999999</v>
      </c>
    </row>
    <row r="21" spans="2:29" ht="15.75" x14ac:dyDescent="0.25">
      <c r="B21" s="93" t="s">
        <v>133</v>
      </c>
      <c r="C21" s="94">
        <f t="shared" si="9"/>
        <v>47</v>
      </c>
      <c r="D21" s="94">
        <f t="shared" si="10"/>
        <v>15</v>
      </c>
      <c r="E21" s="94">
        <f t="shared" si="11"/>
        <v>32</v>
      </c>
      <c r="F21" s="93" t="s">
        <v>80</v>
      </c>
      <c r="G21" s="94">
        <f t="shared" si="12"/>
        <v>43</v>
      </c>
      <c r="H21" s="94">
        <f t="shared" si="13"/>
        <v>7</v>
      </c>
      <c r="I21" s="94">
        <f t="shared" si="14"/>
        <v>36</v>
      </c>
      <c r="J21" s="68"/>
      <c r="K21" s="68"/>
      <c r="L21" s="68"/>
      <c r="N21" s="25" t="s">
        <v>66</v>
      </c>
      <c r="O21" s="89">
        <f>VLOOKUP($N21,'[1]2025 Sign Ups'!$B$2:$E$127,4,FALSE)</f>
        <v>9</v>
      </c>
      <c r="P21" s="90">
        <v>4</v>
      </c>
      <c r="Q21" s="90">
        <v>4</v>
      </c>
      <c r="R21" s="90">
        <v>5</v>
      </c>
      <c r="S21" s="90">
        <v>3</v>
      </c>
      <c r="T21" s="90">
        <v>4</v>
      </c>
      <c r="U21" s="90">
        <v>5</v>
      </c>
      <c r="V21" s="90">
        <v>6</v>
      </c>
      <c r="W21" s="90">
        <v>4</v>
      </c>
      <c r="X21" s="90">
        <v>5</v>
      </c>
      <c r="Y21" s="91">
        <f t="shared" si="0"/>
        <v>40</v>
      </c>
      <c r="Z21" s="91">
        <f t="shared" si="8"/>
        <v>5</v>
      </c>
      <c r="AA21" s="91">
        <f t="shared" si="1"/>
        <v>35</v>
      </c>
      <c r="AB21" s="92">
        <f>INDEX('[1]2025 Yr Scores.Hdicaps'!$Z$3:$Z$103, MATCH($N21,'[1]2025 Yr Scores.Hdicaps'!$A$3:$A$102,0))</f>
        <v>4.6000000000000014</v>
      </c>
      <c r="AC21" s="92">
        <f>INDEX('[1]2025 Yr Scores.Hdicaps'!$AA$3:$AA$103, MATCH($N21,'[1]2025 Yr Scores.Hdicaps'!$A$3:$A$103,0))</f>
        <v>4.6000000000000014</v>
      </c>
    </row>
    <row r="22" spans="2:29" ht="15.75" x14ac:dyDescent="0.25">
      <c r="B22" s="93" t="s">
        <v>68</v>
      </c>
      <c r="C22" s="94">
        <f t="shared" si="9"/>
        <v>40</v>
      </c>
      <c r="D22" s="94">
        <f t="shared" si="10"/>
        <v>5</v>
      </c>
      <c r="E22" s="94">
        <f t="shared" si="11"/>
        <v>35</v>
      </c>
      <c r="F22" s="93" t="s">
        <v>109</v>
      </c>
      <c r="G22" s="94">
        <f t="shared" si="12"/>
        <v>41</v>
      </c>
      <c r="H22" s="94">
        <f t="shared" si="13"/>
        <v>5</v>
      </c>
      <c r="I22" s="94">
        <f t="shared" si="14"/>
        <v>36</v>
      </c>
      <c r="J22" s="68"/>
      <c r="K22" s="68"/>
      <c r="L22" s="68"/>
      <c r="N22" s="25" t="s">
        <v>67</v>
      </c>
      <c r="O22" s="89">
        <f>VLOOKUP($N22,'[1]2025 Sign Ups'!$B$2:$E$127,4,FALSE)</f>
        <v>1</v>
      </c>
      <c r="P22" s="90">
        <v>5</v>
      </c>
      <c r="Q22" s="90">
        <v>5</v>
      </c>
      <c r="R22" s="90">
        <v>5</v>
      </c>
      <c r="S22" s="90">
        <v>3</v>
      </c>
      <c r="T22" s="90">
        <v>3</v>
      </c>
      <c r="U22" s="90">
        <v>4</v>
      </c>
      <c r="V22" s="90">
        <v>7</v>
      </c>
      <c r="W22" s="90">
        <v>4</v>
      </c>
      <c r="X22" s="90">
        <v>5</v>
      </c>
      <c r="Y22" s="91">
        <f t="shared" si="0"/>
        <v>41</v>
      </c>
      <c r="Z22" s="91">
        <f t="shared" si="8"/>
        <v>10</v>
      </c>
      <c r="AA22" s="91">
        <f t="shared" si="1"/>
        <v>31</v>
      </c>
      <c r="AB22" s="92">
        <f>INDEX('[1]2025 Yr Scores.Hdicaps'!$Z$3:$Z$103, MATCH($N22,'[1]2025 Yr Scores.Hdicaps'!$A$3:$A$102,0))</f>
        <v>10</v>
      </c>
      <c r="AC22" s="92">
        <f>INDEX('[1]2025 Yr Scores.Hdicaps'!$AA$3:$AA$103, MATCH($N22,'[1]2025 Yr Scores.Hdicaps'!$A$3:$A$103,0))</f>
        <v>8.6000000000000014</v>
      </c>
    </row>
    <row r="23" spans="2:29" ht="15.75" x14ac:dyDescent="0.25">
      <c r="B23" s="93" t="s">
        <v>91</v>
      </c>
      <c r="C23" s="94">
        <f t="shared" si="9"/>
        <v>37</v>
      </c>
      <c r="D23" s="94">
        <f t="shared" si="10"/>
        <v>1</v>
      </c>
      <c r="E23" s="94">
        <f t="shared" si="11"/>
        <v>36</v>
      </c>
      <c r="F23" s="93" t="s">
        <v>96</v>
      </c>
      <c r="G23" s="94">
        <f t="shared" si="12"/>
        <v>41</v>
      </c>
      <c r="H23" s="94">
        <f t="shared" si="13"/>
        <v>4</v>
      </c>
      <c r="I23" s="94">
        <f t="shared" si="14"/>
        <v>37</v>
      </c>
      <c r="J23" s="68"/>
      <c r="K23" s="68"/>
      <c r="L23" s="68"/>
      <c r="N23" s="25" t="s">
        <v>68</v>
      </c>
      <c r="O23" s="89">
        <f>VLOOKUP($N23,'[1]2025 Sign Ups'!$B$2:$E$127,4,FALSE)</f>
        <v>4</v>
      </c>
      <c r="P23" s="90">
        <v>5</v>
      </c>
      <c r="Q23" s="90">
        <v>5</v>
      </c>
      <c r="R23" s="90">
        <v>5</v>
      </c>
      <c r="S23" s="90">
        <v>4</v>
      </c>
      <c r="T23" s="90">
        <v>3</v>
      </c>
      <c r="U23" s="90">
        <v>4</v>
      </c>
      <c r="V23" s="90">
        <v>6</v>
      </c>
      <c r="W23" s="90">
        <v>4</v>
      </c>
      <c r="X23" s="90">
        <v>4</v>
      </c>
      <c r="Y23" s="91">
        <f t="shared" si="0"/>
        <v>40</v>
      </c>
      <c r="Z23" s="91">
        <f t="shared" si="8"/>
        <v>5</v>
      </c>
      <c r="AA23" s="91">
        <f t="shared" si="1"/>
        <v>35</v>
      </c>
      <c r="AB23" s="92">
        <f>INDEX('[1]2025 Yr Scores.Hdicaps'!$Z$3:$Z$103, MATCH($N23,'[1]2025 Yr Scores.Hdicaps'!$A$3:$A$102,0))</f>
        <v>5.3999999999999986</v>
      </c>
      <c r="AC23" s="92">
        <f>INDEX('[1]2025 Yr Scores.Hdicaps'!$AA$3:$AA$103, MATCH($N23,'[1]2025 Yr Scores.Hdicaps'!$A$3:$A$103,0))</f>
        <v>4.8000000000000043</v>
      </c>
    </row>
    <row r="24" spans="2:29" ht="15.75" x14ac:dyDescent="0.25">
      <c r="B24" s="93" t="s">
        <v>54</v>
      </c>
      <c r="C24" s="94">
        <f t="shared" si="9"/>
        <v>41</v>
      </c>
      <c r="D24" s="94">
        <f t="shared" si="10"/>
        <v>4</v>
      </c>
      <c r="E24" s="94">
        <f t="shared" si="11"/>
        <v>37</v>
      </c>
      <c r="F24" s="93" t="s">
        <v>41</v>
      </c>
      <c r="G24" s="94">
        <f t="shared" si="12"/>
        <v>41</v>
      </c>
      <c r="H24" s="94">
        <f t="shared" si="13"/>
        <v>3</v>
      </c>
      <c r="I24" s="94">
        <f t="shared" si="14"/>
        <v>38</v>
      </c>
      <c r="J24" s="68"/>
      <c r="K24" s="68"/>
      <c r="L24" s="68"/>
      <c r="N24" s="25" t="s">
        <v>69</v>
      </c>
      <c r="O24" s="89">
        <f>VLOOKUP($N24,'[1]2025 Sign Ups'!$B$2:$E$127,4,FALSE)</f>
        <v>2</v>
      </c>
      <c r="P24" s="90">
        <v>3</v>
      </c>
      <c r="Q24" s="90">
        <v>5</v>
      </c>
      <c r="R24" s="90">
        <v>5</v>
      </c>
      <c r="S24" s="90">
        <v>3</v>
      </c>
      <c r="T24" s="90">
        <v>6</v>
      </c>
      <c r="U24" s="90">
        <v>5</v>
      </c>
      <c r="V24" s="90">
        <v>8</v>
      </c>
      <c r="W24" s="90">
        <v>3</v>
      </c>
      <c r="X24" s="90">
        <v>4</v>
      </c>
      <c r="Y24" s="91">
        <f t="shared" si="0"/>
        <v>42</v>
      </c>
      <c r="Z24" s="91">
        <f t="shared" si="8"/>
        <v>5</v>
      </c>
      <c r="AA24" s="91">
        <f t="shared" si="1"/>
        <v>37</v>
      </c>
      <c r="AB24" s="92">
        <f>INDEX('[1]2025 Yr Scores.Hdicaps'!$Z$3:$Z$103, MATCH($N24,'[1]2025 Yr Scores.Hdicaps'!$A$3:$A$102,0))</f>
        <v>5.3999999999999986</v>
      </c>
      <c r="AC24" s="92">
        <f>INDEX('[1]2025 Yr Scores.Hdicaps'!$AA$3:$AA$103, MATCH($N24,'[1]2025 Yr Scores.Hdicaps'!$A$3:$A$103,0))</f>
        <v>5.2000000000000028</v>
      </c>
    </row>
    <row r="25" spans="2:29" ht="15.75" x14ac:dyDescent="0.25">
      <c r="B25" s="93" t="s">
        <v>83</v>
      </c>
      <c r="C25" s="94">
        <f t="shared" si="9"/>
        <v>45</v>
      </c>
      <c r="D25" s="94">
        <f t="shared" si="10"/>
        <v>7</v>
      </c>
      <c r="E25" s="94">
        <f t="shared" si="11"/>
        <v>38</v>
      </c>
      <c r="F25" s="93" t="s">
        <v>146</v>
      </c>
      <c r="G25" s="94">
        <f t="shared" si="12"/>
        <v>52</v>
      </c>
      <c r="H25" s="94">
        <f t="shared" si="13"/>
        <v>13</v>
      </c>
      <c r="I25" s="94">
        <f t="shared" si="14"/>
        <v>39</v>
      </c>
      <c r="J25" s="68"/>
      <c r="K25" s="68"/>
      <c r="L25" s="68"/>
      <c r="N25" s="25" t="s">
        <v>70</v>
      </c>
      <c r="O25" s="89">
        <f>VLOOKUP($N25,'[1]2025 Sign Ups'!$B$2:$E$127,4,FALSE)</f>
        <v>2</v>
      </c>
      <c r="P25" s="90">
        <v>4</v>
      </c>
      <c r="Q25" s="90">
        <v>5</v>
      </c>
      <c r="R25" s="90">
        <v>5</v>
      </c>
      <c r="S25" s="90">
        <v>4</v>
      </c>
      <c r="T25" s="90">
        <v>5</v>
      </c>
      <c r="U25" s="90">
        <v>4</v>
      </c>
      <c r="V25" s="90">
        <v>5</v>
      </c>
      <c r="W25" s="90">
        <v>3</v>
      </c>
      <c r="X25" s="90">
        <v>4</v>
      </c>
      <c r="Y25" s="91">
        <f t="shared" si="0"/>
        <v>39</v>
      </c>
      <c r="Z25" s="91">
        <f t="shared" si="8"/>
        <v>6</v>
      </c>
      <c r="AA25" s="91">
        <f t="shared" si="1"/>
        <v>33</v>
      </c>
      <c r="AB25" s="92">
        <f>INDEX('[1]2025 Yr Scores.Hdicaps'!$Z$3:$Z$103, MATCH($N25,'[1]2025 Yr Scores.Hdicaps'!$A$3:$A$102,0))</f>
        <v>6</v>
      </c>
      <c r="AC25" s="92">
        <f>INDEX('[1]2025 Yr Scores.Hdicaps'!$AA$3:$AA$103, MATCH($N25,'[1]2025 Yr Scores.Hdicaps'!$A$3:$A$103,0))</f>
        <v>5.2000000000000028</v>
      </c>
    </row>
    <row r="26" spans="2:29" ht="15.75" x14ac:dyDescent="0.25">
      <c r="B26" s="98" t="s">
        <v>105</v>
      </c>
      <c r="C26" s="89" t="str">
        <f t="shared" si="9"/>
        <v/>
      </c>
      <c r="D26" s="89">
        <f t="shared" si="10"/>
        <v>7</v>
      </c>
      <c r="E26" s="89" t="str">
        <f t="shared" si="11"/>
        <v xml:space="preserve"> </v>
      </c>
      <c r="F26" s="98" t="s">
        <v>142</v>
      </c>
      <c r="G26" s="89">
        <f t="shared" si="12"/>
        <v>46</v>
      </c>
      <c r="H26" s="89">
        <f t="shared" si="13"/>
        <v>6</v>
      </c>
      <c r="I26" s="89">
        <f t="shared" si="14"/>
        <v>40</v>
      </c>
      <c r="J26" s="68"/>
      <c r="K26" s="68"/>
      <c r="L26" s="68"/>
      <c r="N26" s="25" t="s">
        <v>71</v>
      </c>
      <c r="O26" s="89">
        <f>VLOOKUP($N26,'[1]2025 Sign Ups'!$B$2:$E$127,4,FALSE)</f>
        <v>4</v>
      </c>
      <c r="P26" s="90">
        <v>4</v>
      </c>
      <c r="Q26" s="90">
        <v>5</v>
      </c>
      <c r="R26" s="90">
        <v>6</v>
      </c>
      <c r="S26" s="90">
        <v>3</v>
      </c>
      <c r="T26" s="90">
        <v>4</v>
      </c>
      <c r="U26" s="90">
        <v>4</v>
      </c>
      <c r="V26" s="90">
        <v>8</v>
      </c>
      <c r="W26" s="90">
        <v>4</v>
      </c>
      <c r="X26" s="90">
        <v>5</v>
      </c>
      <c r="Y26" s="91">
        <f t="shared" si="0"/>
        <v>43</v>
      </c>
      <c r="Z26" s="91">
        <f t="shared" si="8"/>
        <v>11</v>
      </c>
      <c r="AA26" s="91">
        <f t="shared" si="1"/>
        <v>32</v>
      </c>
      <c r="AB26" s="92">
        <f>INDEX('[1]2025 Yr Scores.Hdicaps'!$Z$3:$Z$103, MATCH($N26,'[1]2025 Yr Scores.Hdicaps'!$A$3:$A$102,0))</f>
        <v>10.850000000000001</v>
      </c>
      <c r="AC26" s="92">
        <f>INDEX('[1]2025 Yr Scores.Hdicaps'!$AA$3:$AA$103, MATCH($N26,'[1]2025 Yr Scores.Hdicaps'!$A$3:$A$103,0))</f>
        <v>10.200000000000003</v>
      </c>
    </row>
    <row r="27" spans="2:29" ht="15.75" x14ac:dyDescent="0.25">
      <c r="B27" s="98" t="s">
        <v>128</v>
      </c>
      <c r="C27" s="89" t="str">
        <f t="shared" si="9"/>
        <v/>
      </c>
      <c r="D27" s="89">
        <f t="shared" si="10"/>
        <v>10</v>
      </c>
      <c r="E27" s="89" t="str">
        <f t="shared" si="11"/>
        <v xml:space="preserve"> </v>
      </c>
      <c r="F27" s="98" t="s">
        <v>116</v>
      </c>
      <c r="G27" s="89" t="str">
        <f t="shared" si="12"/>
        <v/>
      </c>
      <c r="H27" s="89">
        <f t="shared" si="13"/>
        <v>5</v>
      </c>
      <c r="I27" s="89" t="str">
        <f t="shared" si="14"/>
        <v xml:space="preserve"> </v>
      </c>
      <c r="J27" s="68"/>
      <c r="K27" s="68"/>
      <c r="L27" s="68"/>
      <c r="N27" s="25" t="s">
        <v>72</v>
      </c>
      <c r="O27" s="89">
        <f>VLOOKUP($N27,'[1]2025 Sign Ups'!$B$2:$E$127,4,FALSE)</f>
        <v>3</v>
      </c>
      <c r="P27" s="90">
        <v>4</v>
      </c>
      <c r="Q27" s="90">
        <v>4</v>
      </c>
      <c r="R27" s="90">
        <v>6</v>
      </c>
      <c r="S27" s="90">
        <v>3</v>
      </c>
      <c r="T27" s="90">
        <v>5</v>
      </c>
      <c r="U27" s="90">
        <v>5</v>
      </c>
      <c r="V27" s="90">
        <v>5</v>
      </c>
      <c r="W27" s="90">
        <v>4</v>
      </c>
      <c r="X27" s="90">
        <v>5</v>
      </c>
      <c r="Y27" s="91">
        <f t="shared" si="0"/>
        <v>41</v>
      </c>
      <c r="Z27" s="96">
        <f>IF(AB27="TBD","TBD",ROUND(AB27,0))-2</f>
        <v>10</v>
      </c>
      <c r="AA27" s="91">
        <f t="shared" si="1"/>
        <v>31</v>
      </c>
      <c r="AB27" s="92">
        <f>INDEX('[1]2025 Yr Scores.Hdicaps'!$Z$3:$Z$103, MATCH($N27,'[1]2025 Yr Scores.Hdicaps'!$A$3:$A$102,0))</f>
        <v>12.350000000000001</v>
      </c>
      <c r="AC27" s="92">
        <f>INDEX('[1]2025 Yr Scores.Hdicaps'!$AA$3:$AA$103, MATCH($N27,'[1]2025 Yr Scores.Hdicaps'!$A$3:$A$103,0))</f>
        <v>11</v>
      </c>
    </row>
    <row r="28" spans="2:29" ht="15.75" customHeight="1" x14ac:dyDescent="0.25">
      <c r="B28" s="97" t="s">
        <v>76</v>
      </c>
      <c r="C28" s="89" t="str">
        <f t="shared" si="9"/>
        <v/>
      </c>
      <c r="D28" s="89">
        <f t="shared" si="10"/>
        <v>12</v>
      </c>
      <c r="E28" s="89" t="str">
        <f t="shared" si="11"/>
        <v xml:space="preserve"> </v>
      </c>
      <c r="F28" s="98" t="s">
        <v>201</v>
      </c>
      <c r="G28" s="89" t="str">
        <f t="shared" si="12"/>
        <v/>
      </c>
      <c r="H28" s="89">
        <f t="shared" si="13"/>
        <v>5</v>
      </c>
      <c r="I28" s="89" t="str">
        <f t="shared" si="14"/>
        <v xml:space="preserve"> </v>
      </c>
      <c r="J28" s="68"/>
      <c r="K28" s="68"/>
      <c r="L28" s="68"/>
      <c r="N28" s="25" t="s">
        <v>73</v>
      </c>
      <c r="O28" s="89">
        <f>VLOOKUP($N28,'[1]2025 Sign Ups'!$B$2:$E$127,4,FALSE)</f>
        <v>7</v>
      </c>
      <c r="P28" s="90">
        <v>5</v>
      </c>
      <c r="Q28" s="90">
        <v>5</v>
      </c>
      <c r="R28" s="90">
        <v>6</v>
      </c>
      <c r="S28" s="90">
        <v>4</v>
      </c>
      <c r="T28" s="90">
        <v>5</v>
      </c>
      <c r="U28" s="90">
        <v>6</v>
      </c>
      <c r="V28" s="90">
        <v>7</v>
      </c>
      <c r="W28" s="90">
        <v>5</v>
      </c>
      <c r="X28" s="90">
        <v>7</v>
      </c>
      <c r="Y28" s="91">
        <f t="shared" si="0"/>
        <v>50</v>
      </c>
      <c r="Z28" s="96">
        <f>IF(AB28="TBD","TBD",ROUND(AB28,0))-1</f>
        <v>19</v>
      </c>
      <c r="AA28" s="91">
        <f t="shared" si="1"/>
        <v>31</v>
      </c>
      <c r="AB28" s="92">
        <f>INDEX('[1]2025 Yr Scores.Hdicaps'!$Z$3:$Z$103, MATCH($N28,'[1]2025 Yr Scores.Hdicaps'!$A$3:$A$102,0))</f>
        <v>19.800000000000004</v>
      </c>
      <c r="AC28" s="92">
        <f>INDEX('[1]2025 Yr Scores.Hdicaps'!$AA$3:$AA$103, MATCH($N28,'[1]2025 Yr Scores.Hdicaps'!$A$3:$A$103,0))</f>
        <v>18.399999999999999</v>
      </c>
    </row>
    <row r="29" spans="2:29" ht="15.75" x14ac:dyDescent="0.25">
      <c r="B29" s="34"/>
      <c r="C29" s="34"/>
      <c r="D29" s="34"/>
      <c r="E29" s="34"/>
      <c r="F29" s="98" t="s">
        <v>46</v>
      </c>
      <c r="G29" s="89" t="str">
        <f t="shared" si="12"/>
        <v/>
      </c>
      <c r="H29" s="89">
        <f t="shared" si="13"/>
        <v>8</v>
      </c>
      <c r="I29" s="89" t="str">
        <f t="shared" si="14"/>
        <v xml:space="preserve"> </v>
      </c>
      <c r="J29" s="68"/>
      <c r="K29" s="68"/>
      <c r="L29" s="68"/>
      <c r="N29" s="25" t="s">
        <v>74</v>
      </c>
      <c r="O29" s="89">
        <f>VLOOKUP($N29,'[1]2025 Sign Ups'!$B$2:$E$127,4,FALSE)</f>
        <v>7</v>
      </c>
      <c r="P29" s="90">
        <v>4</v>
      </c>
      <c r="Q29" s="90">
        <v>5</v>
      </c>
      <c r="R29" s="90">
        <v>4</v>
      </c>
      <c r="S29" s="90">
        <v>4</v>
      </c>
      <c r="T29" s="90">
        <v>4</v>
      </c>
      <c r="U29" s="90">
        <v>5</v>
      </c>
      <c r="V29" s="90">
        <v>6</v>
      </c>
      <c r="W29" s="90">
        <v>4</v>
      </c>
      <c r="X29" s="90">
        <v>5</v>
      </c>
      <c r="Y29" s="91">
        <f t="shared" si="0"/>
        <v>41</v>
      </c>
      <c r="Z29" s="91">
        <f>IF(AB29="TBD","TBD",ROUND(AB29,0))</f>
        <v>3</v>
      </c>
      <c r="AA29" s="91">
        <f t="shared" si="1"/>
        <v>38</v>
      </c>
      <c r="AB29" s="92">
        <f>INDEX('[1]2025 Yr Scores.Hdicaps'!$Z$3:$Z$103, MATCH($N29,'[1]2025 Yr Scores.Hdicaps'!$A$3:$A$102,0))</f>
        <v>2.8500000000000014</v>
      </c>
      <c r="AC29" s="92">
        <f>INDEX('[1]2025 Yr Scores.Hdicaps'!$AA$3:$AA$103, MATCH($N29,'[1]2025 Yr Scores.Hdicaps'!$A$3:$A$103,0))</f>
        <v>3</v>
      </c>
    </row>
    <row r="30" spans="2:29" ht="15" customHeight="1" x14ac:dyDescent="0.25">
      <c r="B30" s="99" t="s">
        <v>195</v>
      </c>
      <c r="C30" s="100"/>
      <c r="D30" s="101">
        <f>AVERAGE(D20:D26)</f>
        <v>7.1428571428571432</v>
      </c>
      <c r="E30" s="102">
        <f>SUM(E20:E25)</f>
        <v>210</v>
      </c>
      <c r="F30" s="99" t="s">
        <v>195</v>
      </c>
      <c r="G30" s="100"/>
      <c r="H30" s="101">
        <f>AVERAGE(H20:H26)</f>
        <v>7.5714285714285712</v>
      </c>
      <c r="I30" s="103">
        <f>SUM(I20:I25)</f>
        <v>219</v>
      </c>
      <c r="J30" s="68"/>
      <c r="K30" s="68"/>
      <c r="L30" s="68"/>
      <c r="N30" s="25" t="s">
        <v>75</v>
      </c>
      <c r="O30" s="89">
        <f>VLOOKUP($N30,'[1]2025 Sign Ups'!$B$2:$E$127,4,FALSE)</f>
        <v>1</v>
      </c>
      <c r="P30" s="90"/>
      <c r="Q30" s="90"/>
      <c r="R30" s="90"/>
      <c r="S30" s="90"/>
      <c r="T30" s="90"/>
      <c r="U30" s="90"/>
      <c r="V30" s="90"/>
      <c r="W30" s="90"/>
      <c r="X30" s="90"/>
      <c r="Y30" s="91" t="str">
        <f t="shared" si="0"/>
        <v/>
      </c>
      <c r="Z30" s="91">
        <f>IF(AB30="TBD","TBD",ROUND(AB30,0))</f>
        <v>7</v>
      </c>
      <c r="AA30" s="91" t="str">
        <f t="shared" si="1"/>
        <v xml:space="preserve"> </v>
      </c>
      <c r="AB30" s="92">
        <f>INDEX('[1]2025 Yr Scores.Hdicaps'!$Z$3:$Z$103, MATCH($N30,'[1]2025 Yr Scores.Hdicaps'!$A$3:$A$102,0))</f>
        <v>7.2000000000000028</v>
      </c>
      <c r="AC30" s="92">
        <f>INDEX('[1]2025 Yr Scores.Hdicaps'!$AA$3:$AA$103, MATCH($N30,'[1]2025 Yr Scores.Hdicaps'!$A$3:$A$103,0))</f>
        <v>7.2000000000000028</v>
      </c>
    </row>
    <row r="31" spans="2:29" ht="15.75" x14ac:dyDescent="0.25">
      <c r="B31" s="99" t="s">
        <v>196</v>
      </c>
      <c r="C31" s="100"/>
      <c r="D31" s="101"/>
      <c r="E31" s="94">
        <f>E30-SUM($H$1*6)</f>
        <v>0</v>
      </c>
      <c r="F31" s="99" t="s">
        <v>196</v>
      </c>
      <c r="G31" s="100"/>
      <c r="H31" s="101"/>
      <c r="I31" s="89">
        <f>I30-SUM($H$1*6)</f>
        <v>9</v>
      </c>
      <c r="J31" s="68"/>
      <c r="K31" s="68"/>
      <c r="L31" s="68"/>
      <c r="N31" s="25" t="s">
        <v>76</v>
      </c>
      <c r="O31" s="89">
        <f>VLOOKUP($N31,'[1]2025 Sign Ups'!$B$2:$E$127,4,FALSE)</f>
        <v>4</v>
      </c>
      <c r="P31" s="90"/>
      <c r="Q31" s="90"/>
      <c r="R31" s="90"/>
      <c r="S31" s="90"/>
      <c r="T31" s="90"/>
      <c r="U31" s="90"/>
      <c r="V31" s="90"/>
      <c r="W31" s="90"/>
      <c r="X31" s="90"/>
      <c r="Y31" s="91" t="str">
        <f t="shared" si="0"/>
        <v/>
      </c>
      <c r="Z31" s="108">
        <f>IF(AB31="TBD","TBD",ROUND(AB31,0))-2</f>
        <v>12</v>
      </c>
      <c r="AA31" s="91" t="str">
        <f t="shared" si="1"/>
        <v xml:space="preserve"> </v>
      </c>
      <c r="AB31" s="92">
        <f>INDEX('[1]2025 Yr Scores.Hdicaps'!$Z$3:$Z$103, MATCH($N31,'[1]2025 Yr Scores.Hdicaps'!$A$3:$A$102,0))</f>
        <v>14</v>
      </c>
      <c r="AC31" s="92">
        <f>INDEX('[1]2025 Yr Scores.Hdicaps'!$AA$3:$AA$103, MATCH($N31,'[1]2025 Yr Scores.Hdicaps'!$A$3:$A$103,0))</f>
        <v>14</v>
      </c>
    </row>
    <row r="32" spans="2:29" ht="15.75" customHeight="1" x14ac:dyDescent="0.25">
      <c r="B32" s="104"/>
      <c r="C32" s="105"/>
      <c r="D32" s="106"/>
      <c r="E32" s="107"/>
      <c r="F32" s="104"/>
      <c r="G32" s="105"/>
      <c r="H32" s="106"/>
      <c r="I32" s="107"/>
      <c r="J32" s="68"/>
      <c r="K32" s="68"/>
      <c r="L32" s="68"/>
      <c r="N32" s="25" t="s">
        <v>77</v>
      </c>
      <c r="O32" s="89">
        <f>VLOOKUP($N32,'[1]2025 Sign Ups'!$B$2:$E$127,4,FALSE)</f>
        <v>3</v>
      </c>
      <c r="P32" s="90">
        <v>5</v>
      </c>
      <c r="Q32" s="90">
        <v>5</v>
      </c>
      <c r="R32" s="90">
        <v>5</v>
      </c>
      <c r="S32" s="90">
        <v>3</v>
      </c>
      <c r="T32" s="90">
        <v>3</v>
      </c>
      <c r="U32" s="90">
        <v>4</v>
      </c>
      <c r="V32" s="90">
        <v>6</v>
      </c>
      <c r="W32" s="90">
        <v>3</v>
      </c>
      <c r="X32" s="90">
        <v>5</v>
      </c>
      <c r="Y32" s="91">
        <f t="shared" si="0"/>
        <v>39</v>
      </c>
      <c r="Z32" s="108">
        <f>IF(AB32="TBD","TBD",ROUND(AB32,0))</f>
        <v>1</v>
      </c>
      <c r="AA32" s="91">
        <f t="shared" si="1"/>
        <v>38</v>
      </c>
      <c r="AB32" s="92">
        <f>INDEX('[1]2025 Yr Scores.Hdicaps'!$Z$3:$Z$103, MATCH($N32,'[1]2025 Yr Scores.Hdicaps'!$A$3:$A$102,0))</f>
        <v>0.89166666666666572</v>
      </c>
      <c r="AC32" s="92">
        <f>INDEX('[1]2025 Yr Scores.Hdicaps'!$AA$3:$AA$103, MATCH($N32,'[1]2025 Yr Scores.Hdicaps'!$A$3:$A$103,0))</f>
        <v>1.6000000000000014</v>
      </c>
    </row>
    <row r="33" spans="2:29" ht="15" customHeight="1" x14ac:dyDescent="0.25">
      <c r="B33" s="79" t="s">
        <v>202</v>
      </c>
      <c r="C33" s="79"/>
      <c r="D33" s="80" t="s">
        <v>182</v>
      </c>
      <c r="E33" s="81" t="s">
        <v>180</v>
      </c>
      <c r="F33" s="79" t="s">
        <v>203</v>
      </c>
      <c r="G33" s="79"/>
      <c r="H33" s="80" t="s">
        <v>182</v>
      </c>
      <c r="I33" s="81" t="s">
        <v>180</v>
      </c>
      <c r="J33" s="68"/>
      <c r="K33" s="68"/>
      <c r="L33" s="68"/>
      <c r="N33" s="25" t="s">
        <v>78</v>
      </c>
      <c r="O33" s="89">
        <f>VLOOKUP($N33,'[1]2025 Sign Ups'!$B$2:$E$127,4,FALSE)</f>
        <v>3</v>
      </c>
      <c r="P33" s="90">
        <v>4</v>
      </c>
      <c r="Q33" s="90">
        <v>4</v>
      </c>
      <c r="R33" s="90">
        <v>4</v>
      </c>
      <c r="S33" s="90">
        <v>4</v>
      </c>
      <c r="T33" s="90">
        <v>4</v>
      </c>
      <c r="U33" s="90">
        <v>4</v>
      </c>
      <c r="V33" s="90">
        <v>7</v>
      </c>
      <c r="W33" s="90">
        <v>3</v>
      </c>
      <c r="X33" s="90">
        <v>6</v>
      </c>
      <c r="Y33" s="91">
        <f t="shared" si="0"/>
        <v>40</v>
      </c>
      <c r="Z33" s="108">
        <f>IF(AB33="TBD","TBD",ROUND(AB33,0))</f>
        <v>8</v>
      </c>
      <c r="AA33" s="91">
        <f t="shared" si="1"/>
        <v>32</v>
      </c>
      <c r="AB33" s="92">
        <f>INDEX('[1]2025 Yr Scores.Hdicaps'!$Z$3:$Z$103, MATCH($N33,'[1]2025 Yr Scores.Hdicaps'!$A$3:$A$102,0))</f>
        <v>8.3999999999999986</v>
      </c>
      <c r="AC33" s="92">
        <f>INDEX('[1]2025 Yr Scores.Hdicaps'!$AA$3:$AA$103, MATCH($N33,'[1]2025 Yr Scores.Hdicaps'!$A$3:$A$103,0))</f>
        <v>7.3999999999999986</v>
      </c>
    </row>
    <row r="34" spans="2:29" ht="15.75" x14ac:dyDescent="0.25">
      <c r="B34" s="86" t="s">
        <v>204</v>
      </c>
      <c r="C34" s="86" t="s">
        <v>191</v>
      </c>
      <c r="D34" s="87" t="s">
        <v>192</v>
      </c>
      <c r="E34" s="88" t="s">
        <v>193</v>
      </c>
      <c r="F34" s="86" t="s">
        <v>205</v>
      </c>
      <c r="G34" s="86" t="s">
        <v>191</v>
      </c>
      <c r="H34" s="87" t="s">
        <v>192</v>
      </c>
      <c r="I34" s="88" t="s">
        <v>193</v>
      </c>
      <c r="J34" s="68"/>
      <c r="K34" s="68"/>
      <c r="L34" s="68"/>
      <c r="N34" s="25" t="s">
        <v>79</v>
      </c>
      <c r="O34" s="89">
        <f>VLOOKUP($N34,'[1]2025 Sign Ups'!$B$2:$E$127,4,FALSE)</f>
        <v>5</v>
      </c>
      <c r="P34" s="90">
        <v>5</v>
      </c>
      <c r="Q34" s="90">
        <v>5</v>
      </c>
      <c r="R34" s="90">
        <v>6</v>
      </c>
      <c r="S34" s="90">
        <v>4</v>
      </c>
      <c r="T34" s="90">
        <v>5</v>
      </c>
      <c r="U34" s="90">
        <v>5</v>
      </c>
      <c r="V34" s="90">
        <v>6</v>
      </c>
      <c r="W34" s="90">
        <v>3</v>
      </c>
      <c r="X34" s="90">
        <v>7</v>
      </c>
      <c r="Y34" s="91">
        <f t="shared" si="0"/>
        <v>46</v>
      </c>
      <c r="Z34" s="108">
        <f>IF(AB34="TBD","TBD",ROUND(AB34,0))-1</f>
        <v>6</v>
      </c>
      <c r="AA34" s="91">
        <f t="shared" si="1"/>
        <v>40</v>
      </c>
      <c r="AB34" s="92">
        <f>INDEX('[1]2025 Yr Scores.Hdicaps'!$Z$3:$Z$103, MATCH($N34,'[1]2025 Yr Scores.Hdicaps'!$A$3:$A$102,0))</f>
        <v>7.3999999999999986</v>
      </c>
      <c r="AC34" s="92">
        <f>INDEX('[1]2025 Yr Scores.Hdicaps'!$AA$3:$AA$103, MATCH($N34,'[1]2025 Yr Scores.Hdicaps'!$A$3:$A$103,0))</f>
        <v>7.3999999999999986</v>
      </c>
    </row>
    <row r="35" spans="2:29" ht="15.75" x14ac:dyDescent="0.25">
      <c r="B35" s="93" t="s">
        <v>73</v>
      </c>
      <c r="C35" s="94">
        <f t="shared" ref="C35:C44" si="15">INDEX($Y$4:$Y$105,MATCH(B35,$N$4:$N$105,0))</f>
        <v>50</v>
      </c>
      <c r="D35" s="94">
        <f t="shared" ref="D35:D44" si="16">INDEX($Z$4:$Z$105,MATCH(B35,$N$4:$N$105,0))</f>
        <v>19</v>
      </c>
      <c r="E35" s="109">
        <f t="shared" ref="E35:E44" si="17">INDEX($AA$4:$AA$105,MATCH(B35,$N$4:$N$105,0))</f>
        <v>31</v>
      </c>
      <c r="F35" s="93" t="s">
        <v>39</v>
      </c>
      <c r="G35" s="94">
        <f t="shared" ref="G35:G44" si="18">INDEX($Y$4:$Y$105,MATCH(F35,$N$4:$N$105,0))</f>
        <v>48</v>
      </c>
      <c r="H35" s="94">
        <f t="shared" ref="H35:H44" si="19">INDEX($Z$4:$Z$105,MATCH(F35,$N$4:$N$105,0))</f>
        <v>17</v>
      </c>
      <c r="I35" s="109">
        <f t="shared" ref="I35:I44" si="20">INDEX($AA$4:$AA$105,MATCH(F35,$N$4:$N$105,0))</f>
        <v>31</v>
      </c>
      <c r="J35" s="68"/>
      <c r="K35" s="68"/>
      <c r="L35" s="68"/>
      <c r="N35" s="32" t="s">
        <v>80</v>
      </c>
      <c r="O35" s="89">
        <f>VLOOKUP($N35,'[1]2025 Sign Ups'!$B$2:$E$127,4,FALSE)</f>
        <v>8</v>
      </c>
      <c r="P35" s="90">
        <v>4</v>
      </c>
      <c r="Q35" s="90">
        <v>4</v>
      </c>
      <c r="R35" s="90">
        <v>6</v>
      </c>
      <c r="S35" s="90">
        <v>3</v>
      </c>
      <c r="T35" s="90">
        <v>4</v>
      </c>
      <c r="U35" s="90">
        <v>4</v>
      </c>
      <c r="V35" s="90">
        <v>8</v>
      </c>
      <c r="W35" s="90">
        <v>4</v>
      </c>
      <c r="X35" s="90">
        <v>6</v>
      </c>
      <c r="Y35" s="91">
        <f t="shared" si="0"/>
        <v>43</v>
      </c>
      <c r="Z35" s="91">
        <f t="shared" ref="Z35:Z47" si="21">IF(AB35="TBD","TBD",ROUND(AB35,0))</f>
        <v>7</v>
      </c>
      <c r="AA35" s="91">
        <f t="shared" si="1"/>
        <v>36</v>
      </c>
      <c r="AB35" s="92">
        <f>INDEX('[1]2025 Yr Scores.Hdicaps'!$Z$3:$Z$103, MATCH($N35,'[1]2025 Yr Scores.Hdicaps'!$A$3:$A$102,0))</f>
        <v>6.6000000000000014</v>
      </c>
      <c r="AC35" s="92">
        <f>INDEX('[1]2025 Yr Scores.Hdicaps'!$AA$3:$AA$103, MATCH($N35,'[1]2025 Yr Scores.Hdicaps'!$A$3:$A$103,0))</f>
        <v>6.8000000000000043</v>
      </c>
    </row>
    <row r="36" spans="2:29" ht="15.75" x14ac:dyDescent="0.25">
      <c r="B36" s="93" t="s">
        <v>87</v>
      </c>
      <c r="C36" s="94">
        <f t="shared" si="15"/>
        <v>41</v>
      </c>
      <c r="D36" s="94">
        <f t="shared" si="16"/>
        <v>8</v>
      </c>
      <c r="E36" s="94">
        <f t="shared" si="17"/>
        <v>33</v>
      </c>
      <c r="F36" s="93" t="s">
        <v>35</v>
      </c>
      <c r="G36" s="94">
        <f t="shared" si="18"/>
        <v>39</v>
      </c>
      <c r="H36" s="94">
        <f t="shared" si="19"/>
        <v>8</v>
      </c>
      <c r="I36" s="94">
        <f t="shared" si="20"/>
        <v>31</v>
      </c>
      <c r="J36" s="68"/>
      <c r="K36" s="68"/>
      <c r="L36" s="68"/>
      <c r="N36" s="25" t="s">
        <v>81</v>
      </c>
      <c r="O36" s="89">
        <f>VLOOKUP($N36,'[1]2025 Sign Ups'!$B$2:$E$127,4,FALSE)</f>
        <v>7</v>
      </c>
      <c r="P36" s="90"/>
      <c r="Q36" s="90"/>
      <c r="R36" s="90"/>
      <c r="S36" s="90"/>
      <c r="T36" s="90"/>
      <c r="U36" s="90"/>
      <c r="V36" s="90"/>
      <c r="W36" s="90"/>
      <c r="X36" s="90"/>
      <c r="Y36" s="91" t="str">
        <f t="shared" ref="Y36:Y67" si="22">IF(P36&gt;1,SUM(P36:X36),"")</f>
        <v/>
      </c>
      <c r="Z36" s="91">
        <f t="shared" si="21"/>
        <v>5</v>
      </c>
      <c r="AA36" s="91" t="str">
        <f t="shared" ref="AA36:AA67" si="23">IF(P36&gt;0,SUM(Y36-Z36)," ")</f>
        <v xml:space="preserve"> </v>
      </c>
      <c r="AB36" s="92">
        <f>INDEX('[1]2025 Yr Scores.Hdicaps'!$Z$3:$Z$103, MATCH($N36,'[1]2025 Yr Scores.Hdicaps'!$A$3:$A$102,0))</f>
        <v>5</v>
      </c>
      <c r="AC36" s="92">
        <f>INDEX('[1]2025 Yr Scores.Hdicaps'!$AA$3:$AA$103, MATCH($N36,'[1]2025 Yr Scores.Hdicaps'!$A$3:$A$103,0))</f>
        <v>5</v>
      </c>
    </row>
    <row r="37" spans="2:29" ht="15.75" x14ac:dyDescent="0.25">
      <c r="B37" s="93" t="s">
        <v>139</v>
      </c>
      <c r="C37" s="94">
        <f t="shared" si="15"/>
        <v>39</v>
      </c>
      <c r="D37" s="94">
        <f t="shared" si="16"/>
        <v>3</v>
      </c>
      <c r="E37" s="94">
        <f t="shared" si="17"/>
        <v>36</v>
      </c>
      <c r="F37" s="93" t="s">
        <v>111</v>
      </c>
      <c r="G37" s="94">
        <f t="shared" si="18"/>
        <v>34</v>
      </c>
      <c r="H37" s="94">
        <f t="shared" si="19"/>
        <v>2</v>
      </c>
      <c r="I37" s="94">
        <f t="shared" si="20"/>
        <v>32</v>
      </c>
      <c r="J37" s="68"/>
      <c r="K37" s="68"/>
      <c r="L37" s="68"/>
      <c r="N37" s="25" t="s">
        <v>82</v>
      </c>
      <c r="O37" s="89">
        <f>VLOOKUP($N37,'[1]2025 Sign Ups'!$B$2:$E$127,4,FALSE)</f>
        <v>7</v>
      </c>
      <c r="P37" s="90"/>
      <c r="Q37" s="90"/>
      <c r="R37" s="90"/>
      <c r="S37" s="90"/>
      <c r="T37" s="90"/>
      <c r="U37" s="90"/>
      <c r="V37" s="90"/>
      <c r="W37" s="90"/>
      <c r="X37" s="90"/>
      <c r="Y37" s="91" t="str">
        <f t="shared" si="22"/>
        <v/>
      </c>
      <c r="Z37" s="91">
        <f t="shared" si="21"/>
        <v>5</v>
      </c>
      <c r="AA37" s="91" t="str">
        <f t="shared" si="23"/>
        <v xml:space="preserve"> </v>
      </c>
      <c r="AB37" s="92">
        <f>INDEX('[1]2025 Yr Scores.Hdicaps'!$Z$3:$Z$103, MATCH($N37,'[1]2025 Yr Scores.Hdicaps'!$A$3:$A$102,0))</f>
        <v>5.3500000000000014</v>
      </c>
      <c r="AC37" s="92">
        <f>INDEX('[1]2025 Yr Scores.Hdicaps'!$AA$3:$AA$103, MATCH($N37,'[1]2025 Yr Scores.Hdicaps'!$A$3:$A$103,0))</f>
        <v>5.3500000000000014</v>
      </c>
    </row>
    <row r="38" spans="2:29" ht="15.75" x14ac:dyDescent="0.25">
      <c r="B38" s="93" t="s">
        <v>74</v>
      </c>
      <c r="C38" s="94">
        <f t="shared" si="15"/>
        <v>41</v>
      </c>
      <c r="D38" s="94">
        <f t="shared" si="16"/>
        <v>3</v>
      </c>
      <c r="E38" s="94">
        <f t="shared" si="17"/>
        <v>38</v>
      </c>
      <c r="F38" s="93" t="s">
        <v>65</v>
      </c>
      <c r="G38" s="94">
        <f t="shared" si="18"/>
        <v>45</v>
      </c>
      <c r="H38" s="94">
        <f t="shared" si="19"/>
        <v>13</v>
      </c>
      <c r="I38" s="94">
        <f t="shared" si="20"/>
        <v>32</v>
      </c>
      <c r="J38" s="68"/>
      <c r="K38" s="68"/>
      <c r="L38" s="68"/>
      <c r="N38" s="25" t="s">
        <v>83</v>
      </c>
      <c r="O38" s="89">
        <f>VLOOKUP($N38,'[1]2025 Sign Ups'!$B$2:$E$127,4,FALSE)</f>
        <v>4</v>
      </c>
      <c r="P38" s="90">
        <v>5</v>
      </c>
      <c r="Q38" s="90">
        <v>5</v>
      </c>
      <c r="R38" s="90">
        <v>4</v>
      </c>
      <c r="S38" s="90">
        <v>4</v>
      </c>
      <c r="T38" s="90">
        <v>5</v>
      </c>
      <c r="U38" s="90">
        <v>5</v>
      </c>
      <c r="V38" s="90">
        <v>7</v>
      </c>
      <c r="W38" s="90">
        <v>4</v>
      </c>
      <c r="X38" s="90">
        <v>6</v>
      </c>
      <c r="Y38" s="91">
        <f t="shared" si="22"/>
        <v>45</v>
      </c>
      <c r="Z38" s="91">
        <f t="shared" si="21"/>
        <v>7</v>
      </c>
      <c r="AA38" s="91">
        <f t="shared" si="23"/>
        <v>38</v>
      </c>
      <c r="AB38" s="92">
        <f>INDEX('[1]2025 Yr Scores.Hdicaps'!$Z$3:$Z$103, MATCH($N38,'[1]2025 Yr Scores.Hdicaps'!$A$3:$A$102,0))</f>
        <v>7.2000000000000028</v>
      </c>
      <c r="AC38" s="92">
        <f>INDEX('[1]2025 Yr Scores.Hdicaps'!$AA$3:$AA$103, MATCH($N38,'[1]2025 Yr Scores.Hdicaps'!$A$3:$A$103,0))</f>
        <v>7.2000000000000028</v>
      </c>
    </row>
    <row r="39" spans="2:29" ht="15.75" x14ac:dyDescent="0.25">
      <c r="B39" s="93" t="s">
        <v>99</v>
      </c>
      <c r="C39" s="94">
        <f t="shared" si="15"/>
        <v>51</v>
      </c>
      <c r="D39" s="94">
        <f t="shared" si="16"/>
        <v>9</v>
      </c>
      <c r="E39" s="94">
        <f t="shared" si="17"/>
        <v>42</v>
      </c>
      <c r="F39" s="93" t="s">
        <v>130</v>
      </c>
      <c r="G39" s="94">
        <f t="shared" si="18"/>
        <v>41</v>
      </c>
      <c r="H39" s="94">
        <f t="shared" si="19"/>
        <v>7</v>
      </c>
      <c r="I39" s="94">
        <f t="shared" si="20"/>
        <v>34</v>
      </c>
      <c r="J39" s="68"/>
      <c r="K39" s="68"/>
      <c r="L39" s="68"/>
      <c r="N39" s="25" t="s">
        <v>84</v>
      </c>
      <c r="O39" s="89">
        <f>VLOOKUP($N39,'[1]2025 Sign Ups'!$B$2:$E$127,4,FALSE)</f>
        <v>3</v>
      </c>
      <c r="P39" s="90">
        <v>5</v>
      </c>
      <c r="Q39" s="90">
        <v>5</v>
      </c>
      <c r="R39" s="90">
        <v>5</v>
      </c>
      <c r="S39" s="90">
        <v>3</v>
      </c>
      <c r="T39" s="90">
        <v>4</v>
      </c>
      <c r="U39" s="90">
        <v>4</v>
      </c>
      <c r="V39" s="90">
        <v>6</v>
      </c>
      <c r="W39" s="90">
        <v>3</v>
      </c>
      <c r="X39" s="90">
        <v>4</v>
      </c>
      <c r="Y39" s="91">
        <f t="shared" si="22"/>
        <v>39</v>
      </c>
      <c r="Z39" s="91">
        <f t="shared" si="21"/>
        <v>6</v>
      </c>
      <c r="AA39" s="91">
        <f t="shared" si="23"/>
        <v>33</v>
      </c>
      <c r="AB39" s="92">
        <f>INDEX('[1]2025 Yr Scores.Hdicaps'!$Z$3:$Z$103, MATCH($N39,'[1]2025 Yr Scores.Hdicaps'!$A$3:$A$102,0))</f>
        <v>5.6000000000000014</v>
      </c>
      <c r="AC39" s="92">
        <f>INDEX('[1]2025 Yr Scores.Hdicaps'!$AA$3:$AA$103, MATCH($N39,'[1]2025 Yr Scores.Hdicaps'!$A$3:$A$103,0))</f>
        <v>5</v>
      </c>
    </row>
    <row r="40" spans="2:29" ht="15.75" x14ac:dyDescent="0.25">
      <c r="B40" s="98" t="s">
        <v>82</v>
      </c>
      <c r="C40" s="89" t="str">
        <f t="shared" si="15"/>
        <v/>
      </c>
      <c r="D40" s="89">
        <f t="shared" si="16"/>
        <v>5</v>
      </c>
      <c r="E40" s="89" t="str">
        <f t="shared" si="17"/>
        <v xml:space="preserve"> </v>
      </c>
      <c r="F40" s="98" t="s">
        <v>101</v>
      </c>
      <c r="G40" s="89">
        <f t="shared" si="18"/>
        <v>44</v>
      </c>
      <c r="H40" s="89">
        <f t="shared" si="19"/>
        <v>10</v>
      </c>
      <c r="I40" s="89">
        <f t="shared" si="20"/>
        <v>34</v>
      </c>
      <c r="J40" s="68"/>
      <c r="K40" s="68"/>
      <c r="L40" s="68"/>
      <c r="N40" s="25" t="s">
        <v>85</v>
      </c>
      <c r="O40" s="89">
        <f>VLOOKUP($N40,'[1]2025 Sign Ups'!$B$2:$E$127,4,FALSE)</f>
        <v>10</v>
      </c>
      <c r="P40" s="90">
        <v>5</v>
      </c>
      <c r="Q40" s="90">
        <v>5</v>
      </c>
      <c r="R40" s="90">
        <v>6</v>
      </c>
      <c r="S40" s="90">
        <v>3</v>
      </c>
      <c r="T40" s="90">
        <v>4</v>
      </c>
      <c r="U40" s="90">
        <v>5</v>
      </c>
      <c r="V40" s="90">
        <v>6</v>
      </c>
      <c r="W40" s="90">
        <v>5</v>
      </c>
      <c r="X40" s="90">
        <v>5</v>
      </c>
      <c r="Y40" s="91">
        <f t="shared" si="22"/>
        <v>44</v>
      </c>
      <c r="Z40" s="91">
        <f t="shared" si="21"/>
        <v>12</v>
      </c>
      <c r="AA40" s="91">
        <f t="shared" si="23"/>
        <v>32</v>
      </c>
      <c r="AB40" s="92">
        <f>INDEX('[1]2025 Yr Scores.Hdicaps'!$Z$3:$Z$103, MATCH($N40,'[1]2025 Yr Scores.Hdicaps'!$A$3:$A$102,0))</f>
        <v>12.100000000000001</v>
      </c>
      <c r="AC40" s="92">
        <f>INDEX('[1]2025 Yr Scores.Hdicaps'!$AA$3:$AA$103, MATCH($N40,'[1]2025 Yr Scores.Hdicaps'!$A$3:$A$103,0))</f>
        <v>11.399999999999999</v>
      </c>
    </row>
    <row r="41" spans="2:29" ht="15.75" x14ac:dyDescent="0.25">
      <c r="B41" s="98" t="s">
        <v>81</v>
      </c>
      <c r="C41" s="89" t="str">
        <f t="shared" si="15"/>
        <v/>
      </c>
      <c r="D41" s="89">
        <f t="shared" si="16"/>
        <v>5</v>
      </c>
      <c r="E41" s="89" t="str">
        <f t="shared" si="17"/>
        <v xml:space="preserve"> </v>
      </c>
      <c r="F41" s="98" t="s">
        <v>136</v>
      </c>
      <c r="G41" s="89">
        <f t="shared" si="18"/>
        <v>40</v>
      </c>
      <c r="H41" s="89">
        <f t="shared" si="19"/>
        <v>5</v>
      </c>
      <c r="I41" s="89">
        <f t="shared" si="20"/>
        <v>35</v>
      </c>
      <c r="J41" s="68"/>
      <c r="K41" s="68"/>
      <c r="L41" s="68"/>
      <c r="N41" s="32" t="s">
        <v>86</v>
      </c>
      <c r="O41" s="89">
        <f>VLOOKUP($N41,'[1]2025 Sign Ups'!$B$2:$E$127,4,FALSE)</f>
        <v>1</v>
      </c>
      <c r="P41" s="90">
        <v>7</v>
      </c>
      <c r="Q41" s="90">
        <v>5</v>
      </c>
      <c r="R41" s="90">
        <v>6</v>
      </c>
      <c r="S41" s="90">
        <v>5</v>
      </c>
      <c r="T41" s="90">
        <v>4</v>
      </c>
      <c r="U41" s="90">
        <v>5</v>
      </c>
      <c r="V41" s="90">
        <v>7</v>
      </c>
      <c r="W41" s="90">
        <v>5</v>
      </c>
      <c r="X41" s="90">
        <v>7</v>
      </c>
      <c r="Y41" s="91">
        <f t="shared" si="22"/>
        <v>51</v>
      </c>
      <c r="Z41" s="91">
        <f t="shared" si="21"/>
        <v>10</v>
      </c>
      <c r="AA41" s="91">
        <f t="shared" si="23"/>
        <v>41</v>
      </c>
      <c r="AB41" s="92">
        <f>INDEX('[1]2025 Yr Scores.Hdicaps'!$Z$3:$Z$103, MATCH($N41,'[1]2025 Yr Scores.Hdicaps'!$A$3:$A$102,0))</f>
        <v>9.8000000000000043</v>
      </c>
      <c r="AC41" s="92">
        <f>INDEX('[1]2025 Yr Scores.Hdicaps'!$AA$3:$AA$103, MATCH($N41,'[1]2025 Yr Scores.Hdicaps'!$A$3:$A$103,0))</f>
        <v>10.100000000000001</v>
      </c>
    </row>
    <row r="42" spans="2:29" ht="15.75" x14ac:dyDescent="0.25">
      <c r="B42" s="98" t="s">
        <v>62</v>
      </c>
      <c r="C42" s="89" t="str">
        <f t="shared" si="15"/>
        <v/>
      </c>
      <c r="D42" s="89">
        <f t="shared" si="16"/>
        <v>7</v>
      </c>
      <c r="E42" s="89" t="str">
        <f t="shared" si="17"/>
        <v xml:space="preserve"> </v>
      </c>
      <c r="F42" s="98" t="s">
        <v>126</v>
      </c>
      <c r="G42" s="89">
        <f t="shared" si="18"/>
        <v>40</v>
      </c>
      <c r="H42" s="89">
        <f t="shared" si="19"/>
        <v>4</v>
      </c>
      <c r="I42" s="89">
        <f t="shared" si="20"/>
        <v>36</v>
      </c>
      <c r="J42" s="68"/>
      <c r="K42" s="68"/>
      <c r="L42" s="68"/>
      <c r="N42" s="25" t="s">
        <v>87</v>
      </c>
      <c r="O42" s="89">
        <f>VLOOKUP($N42,'[1]2025 Sign Ups'!$B$2:$E$127,4,FALSE)</f>
        <v>7</v>
      </c>
      <c r="P42" s="90">
        <v>4</v>
      </c>
      <c r="Q42" s="90">
        <v>4</v>
      </c>
      <c r="R42" s="90">
        <v>5</v>
      </c>
      <c r="S42" s="90">
        <v>4</v>
      </c>
      <c r="T42" s="90">
        <v>4</v>
      </c>
      <c r="U42" s="90">
        <v>4</v>
      </c>
      <c r="V42" s="90">
        <v>6</v>
      </c>
      <c r="W42" s="90">
        <v>4</v>
      </c>
      <c r="X42" s="90">
        <v>6</v>
      </c>
      <c r="Y42" s="91">
        <f t="shared" si="22"/>
        <v>41</v>
      </c>
      <c r="Z42" s="91">
        <f t="shared" si="21"/>
        <v>8</v>
      </c>
      <c r="AA42" s="91">
        <f t="shared" si="23"/>
        <v>33</v>
      </c>
      <c r="AB42" s="92">
        <f>INDEX('[1]2025 Yr Scores.Hdicaps'!$Z$3:$Z$103, MATCH($N42,'[1]2025 Yr Scores.Hdicaps'!$A$3:$A$102,0))</f>
        <v>8.3500000000000014</v>
      </c>
      <c r="AC42" s="92">
        <f>INDEX('[1]2025 Yr Scores.Hdicaps'!$AA$3:$AA$103, MATCH($N42,'[1]2025 Yr Scores.Hdicaps'!$A$3:$A$103,0))</f>
        <v>7.8000000000000043</v>
      </c>
    </row>
    <row r="43" spans="2:29" ht="15.75" x14ac:dyDescent="0.25">
      <c r="B43" s="98" t="s">
        <v>55</v>
      </c>
      <c r="C43" s="89" t="str">
        <f t="shared" si="15"/>
        <v/>
      </c>
      <c r="D43" s="89">
        <f t="shared" si="16"/>
        <v>10</v>
      </c>
      <c r="E43" s="89" t="str">
        <f t="shared" si="17"/>
        <v xml:space="preserve"> </v>
      </c>
      <c r="F43" s="98" t="s">
        <v>48</v>
      </c>
      <c r="G43" s="89">
        <f t="shared" si="18"/>
        <v>45</v>
      </c>
      <c r="H43" s="89">
        <f t="shared" si="19"/>
        <v>7</v>
      </c>
      <c r="I43" s="89">
        <f t="shared" si="20"/>
        <v>38</v>
      </c>
      <c r="J43" s="68"/>
      <c r="K43" s="68"/>
      <c r="L43" s="68"/>
      <c r="N43" s="25" t="s">
        <v>88</v>
      </c>
      <c r="O43" s="89">
        <f>VLOOKUP($N43,'[1]2025 Sign Ups'!$B$2:$E$127,4,FALSE)</f>
        <v>6</v>
      </c>
      <c r="P43" s="90">
        <v>6</v>
      </c>
      <c r="Q43" s="90">
        <v>5</v>
      </c>
      <c r="R43" s="90">
        <v>5</v>
      </c>
      <c r="S43" s="90">
        <v>6</v>
      </c>
      <c r="T43" s="90">
        <v>5</v>
      </c>
      <c r="U43" s="90">
        <v>5</v>
      </c>
      <c r="V43" s="90">
        <v>8</v>
      </c>
      <c r="W43" s="90">
        <v>4</v>
      </c>
      <c r="X43" s="90">
        <v>6</v>
      </c>
      <c r="Y43" s="91">
        <f t="shared" si="22"/>
        <v>50</v>
      </c>
      <c r="Z43" s="91">
        <f t="shared" si="21"/>
        <v>9</v>
      </c>
      <c r="AA43" s="91">
        <f t="shared" si="23"/>
        <v>41</v>
      </c>
      <c r="AB43" s="92">
        <f>INDEX('[1]2025 Yr Scores.Hdicaps'!$Z$3:$Z$103, MATCH($N43,'[1]2025 Yr Scores.Hdicaps'!$A$3:$A$102,0))</f>
        <v>8.6000000000000014</v>
      </c>
      <c r="AC43" s="92">
        <f>INDEX('[1]2025 Yr Scores.Hdicaps'!$AA$3:$AA$103, MATCH($N43,'[1]2025 Yr Scores.Hdicaps'!$A$3:$A$103,0))</f>
        <v>8.6000000000000014</v>
      </c>
    </row>
    <row r="44" spans="2:29" ht="15.75" x14ac:dyDescent="0.25">
      <c r="B44" s="97" t="s">
        <v>57</v>
      </c>
      <c r="C44" s="89" t="str">
        <f t="shared" si="15"/>
        <v/>
      </c>
      <c r="D44" s="89">
        <f t="shared" si="16"/>
        <v>13</v>
      </c>
      <c r="E44" s="89" t="str">
        <f t="shared" si="17"/>
        <v xml:space="preserve"> </v>
      </c>
      <c r="F44" s="98" t="s">
        <v>79</v>
      </c>
      <c r="G44" s="89">
        <f t="shared" si="18"/>
        <v>46</v>
      </c>
      <c r="H44" s="89">
        <f t="shared" si="19"/>
        <v>6</v>
      </c>
      <c r="I44" s="89">
        <f t="shared" si="20"/>
        <v>40</v>
      </c>
      <c r="J44" s="68"/>
      <c r="K44" s="68"/>
      <c r="L44" s="68"/>
      <c r="N44" s="32" t="s">
        <v>89</v>
      </c>
      <c r="O44" s="89">
        <f>VLOOKUP($N44,'[1]2025 Sign Ups'!$B$2:$E$127,4,FALSE)</f>
        <v>3</v>
      </c>
      <c r="P44" s="90">
        <v>5</v>
      </c>
      <c r="Q44" s="90">
        <v>4</v>
      </c>
      <c r="R44" s="90">
        <v>4</v>
      </c>
      <c r="S44" s="90">
        <v>3</v>
      </c>
      <c r="T44" s="90">
        <v>5</v>
      </c>
      <c r="U44" s="90">
        <v>4</v>
      </c>
      <c r="V44" s="90">
        <v>5</v>
      </c>
      <c r="W44" s="90">
        <v>4</v>
      </c>
      <c r="X44" s="90">
        <v>5</v>
      </c>
      <c r="Y44" s="91">
        <f t="shared" si="22"/>
        <v>39</v>
      </c>
      <c r="Z44" s="91">
        <f t="shared" si="21"/>
        <v>5</v>
      </c>
      <c r="AA44" s="91">
        <f t="shared" si="23"/>
        <v>34</v>
      </c>
      <c r="AB44" s="92">
        <f>INDEX('[1]2025 Yr Scores.Hdicaps'!$Z$3:$Z$103, MATCH($N44,'[1]2025 Yr Scores.Hdicaps'!$A$3:$A$102,0))</f>
        <v>4.5166666666666728</v>
      </c>
      <c r="AC44" s="92">
        <f>INDEX('[1]2025 Yr Scores.Hdicaps'!$AA$3:$AA$103, MATCH($N44,'[1]2025 Yr Scores.Hdicaps'!$A$3:$A$103,0))</f>
        <v>4.3083333333333371</v>
      </c>
    </row>
    <row r="45" spans="2:29" ht="18" customHeight="1" x14ac:dyDescent="0.25">
      <c r="B45" s="99" t="s">
        <v>195</v>
      </c>
      <c r="C45" s="100"/>
      <c r="D45" s="101">
        <f>AVERAGE(D35:D41)</f>
        <v>7.4285714285714288</v>
      </c>
      <c r="E45" s="103">
        <f>SUM(E35:E39)</f>
        <v>180</v>
      </c>
      <c r="F45" s="99" t="s">
        <v>195</v>
      </c>
      <c r="G45" s="100"/>
      <c r="H45" s="101">
        <f>AVERAGE(H35:H41)</f>
        <v>8.8571428571428577</v>
      </c>
      <c r="I45" s="102">
        <f>SUM(I35:I39)</f>
        <v>160</v>
      </c>
      <c r="J45" s="68"/>
      <c r="K45" s="68"/>
      <c r="L45" s="68"/>
      <c r="N45" s="25" t="s">
        <v>90</v>
      </c>
      <c r="O45" s="89">
        <f>VLOOKUP($N45,'[1]2025 Sign Ups'!$B$2:$E$127,4,FALSE)</f>
        <v>10</v>
      </c>
      <c r="P45" s="90">
        <v>4</v>
      </c>
      <c r="Q45" s="90">
        <v>5</v>
      </c>
      <c r="R45" s="90">
        <v>6</v>
      </c>
      <c r="S45" s="90">
        <v>5</v>
      </c>
      <c r="T45" s="90">
        <v>4</v>
      </c>
      <c r="U45" s="90">
        <v>4</v>
      </c>
      <c r="V45" s="90">
        <v>7</v>
      </c>
      <c r="W45" s="90">
        <v>3</v>
      </c>
      <c r="X45" s="90">
        <v>4</v>
      </c>
      <c r="Y45" s="91">
        <f t="shared" si="22"/>
        <v>42</v>
      </c>
      <c r="Z45" s="91">
        <f t="shared" si="21"/>
        <v>8</v>
      </c>
      <c r="AA45" s="91">
        <f t="shared" si="23"/>
        <v>34</v>
      </c>
      <c r="AB45" s="92">
        <f>INDEX('[1]2025 Yr Scores.Hdicaps'!$Z$3:$Z$103, MATCH($N45,'[1]2025 Yr Scores.Hdicaps'!$A$3:$A$102,0))</f>
        <v>8.2000000000000028</v>
      </c>
      <c r="AC45" s="92">
        <f>INDEX('[1]2025 Yr Scores.Hdicaps'!$AA$3:$AA$103, MATCH($N45,'[1]2025 Yr Scores.Hdicaps'!$A$3:$A$103,0))</f>
        <v>7.8500000000000014</v>
      </c>
    </row>
    <row r="46" spans="2:29" ht="15.75" customHeight="1" x14ac:dyDescent="0.25">
      <c r="B46" s="99" t="s">
        <v>196</v>
      </c>
      <c r="C46" s="100"/>
      <c r="D46" s="101"/>
      <c r="E46" s="89">
        <f>E45-SUM($H$1*5)</f>
        <v>5</v>
      </c>
      <c r="F46" s="99" t="s">
        <v>196</v>
      </c>
      <c r="G46" s="100"/>
      <c r="H46" s="101"/>
      <c r="I46" s="94">
        <f>I45-SUM($H$1*5)</f>
        <v>-15</v>
      </c>
      <c r="J46" s="68"/>
      <c r="K46" s="68"/>
      <c r="L46" s="68"/>
      <c r="N46" s="25" t="s">
        <v>91</v>
      </c>
      <c r="O46" s="89">
        <f>VLOOKUP($N46,'[1]2025 Sign Ups'!$B$2:$E$127,4,FALSE)</f>
        <v>4</v>
      </c>
      <c r="P46" s="90">
        <v>4</v>
      </c>
      <c r="Q46" s="90">
        <v>4</v>
      </c>
      <c r="R46" s="90">
        <v>6</v>
      </c>
      <c r="S46" s="90">
        <v>3</v>
      </c>
      <c r="T46" s="90">
        <v>3</v>
      </c>
      <c r="U46" s="90">
        <v>4</v>
      </c>
      <c r="V46" s="90">
        <v>5</v>
      </c>
      <c r="W46" s="90">
        <v>3</v>
      </c>
      <c r="X46" s="90">
        <v>5</v>
      </c>
      <c r="Y46" s="91">
        <f t="shared" si="22"/>
        <v>37</v>
      </c>
      <c r="Z46" s="91">
        <f t="shared" si="21"/>
        <v>1</v>
      </c>
      <c r="AA46" s="91">
        <f t="shared" si="23"/>
        <v>36</v>
      </c>
      <c r="AB46" s="92">
        <f>INDEX('[1]2025 Yr Scores.Hdicaps'!$Z$3:$Z$103, MATCH($N46,'[1]2025 Yr Scores.Hdicaps'!$A$3:$A$102,0))</f>
        <v>1.2000000000000028</v>
      </c>
      <c r="AC46" s="92">
        <f>INDEX('[1]2025 Yr Scores.Hdicaps'!$AA$3:$AA$103, MATCH($N46,'[1]2025 Yr Scores.Hdicaps'!$A$3:$A$103,0))</f>
        <v>1</v>
      </c>
    </row>
    <row r="47" spans="2:29" ht="15.75" x14ac:dyDescent="0.25">
      <c r="B47" s="104"/>
      <c r="C47" s="105"/>
      <c r="D47" s="106"/>
      <c r="E47" s="107"/>
      <c r="F47" s="104"/>
      <c r="G47" s="105"/>
      <c r="H47" s="106"/>
      <c r="I47" s="107"/>
      <c r="J47" s="68"/>
      <c r="K47" s="68"/>
      <c r="L47" s="68"/>
      <c r="N47" s="25" t="s">
        <v>92</v>
      </c>
      <c r="O47" s="89">
        <f>VLOOKUP($N47,'[1]2025 Sign Ups'!$B$2:$E$127,4,FALSE)</f>
        <v>1</v>
      </c>
      <c r="P47" s="90">
        <v>5</v>
      </c>
      <c r="Q47" s="90">
        <v>4</v>
      </c>
      <c r="R47" s="90">
        <v>4</v>
      </c>
      <c r="S47" s="90">
        <v>4</v>
      </c>
      <c r="T47" s="90">
        <v>5</v>
      </c>
      <c r="U47" s="90">
        <v>4</v>
      </c>
      <c r="V47" s="90">
        <v>6</v>
      </c>
      <c r="W47" s="90">
        <v>5</v>
      </c>
      <c r="X47" s="90">
        <v>5</v>
      </c>
      <c r="Y47" s="91">
        <f t="shared" si="22"/>
        <v>42</v>
      </c>
      <c r="Z47" s="91">
        <f t="shared" si="21"/>
        <v>7</v>
      </c>
      <c r="AA47" s="91">
        <f t="shared" si="23"/>
        <v>35</v>
      </c>
      <c r="AB47" s="92">
        <f>INDEX('[1]2025 Yr Scores.Hdicaps'!$Z$3:$Z$103, MATCH($N47,'[1]2025 Yr Scores.Hdicaps'!$A$3:$A$102,0))</f>
        <v>6.8000000000000043</v>
      </c>
      <c r="AC47" s="92">
        <f>INDEX('[1]2025 Yr Scores.Hdicaps'!$AA$3:$AA$103, MATCH($N47,'[1]2025 Yr Scores.Hdicaps'!$A$3:$A$103,0))</f>
        <v>6.3999999999999986</v>
      </c>
    </row>
    <row r="48" spans="2:29" ht="15.75" x14ac:dyDescent="0.25">
      <c r="B48" s="79" t="s">
        <v>206</v>
      </c>
      <c r="C48" s="79"/>
      <c r="D48" s="80" t="s">
        <v>182</v>
      </c>
      <c r="E48" s="81" t="s">
        <v>180</v>
      </c>
      <c r="F48" s="79" t="s">
        <v>207</v>
      </c>
      <c r="G48" s="79"/>
      <c r="H48" s="80" t="s">
        <v>182</v>
      </c>
      <c r="I48" s="81" t="s">
        <v>180</v>
      </c>
      <c r="J48" s="68"/>
      <c r="K48" s="68"/>
      <c r="L48" s="68"/>
      <c r="N48" s="25" t="s">
        <v>93</v>
      </c>
      <c r="O48" s="89">
        <f>VLOOKUP($N48,'[1]2025 Sign Ups'!$B$2:$E$127,4,FALSE)</f>
        <v>8</v>
      </c>
      <c r="P48" s="90"/>
      <c r="Q48" s="90"/>
      <c r="R48" s="90"/>
      <c r="S48" s="90"/>
      <c r="T48" s="90"/>
      <c r="U48" s="90"/>
      <c r="V48" s="90"/>
      <c r="W48" s="90"/>
      <c r="X48" s="90"/>
      <c r="Y48" s="91" t="str">
        <f t="shared" si="22"/>
        <v/>
      </c>
      <c r="Z48" s="108">
        <f>IF(AB48="TBD","TBD",ROUND(AB48,0))-1</f>
        <v>5</v>
      </c>
      <c r="AA48" s="91" t="str">
        <f t="shared" si="23"/>
        <v xml:space="preserve"> </v>
      </c>
      <c r="AB48" s="92">
        <f>INDEX('[1]2025 Yr Scores.Hdicaps'!$Z$3:$Z$103, MATCH($N48,'[1]2025 Yr Scores.Hdicaps'!$A$3:$A$102,0))</f>
        <v>6.1555555555555586</v>
      </c>
      <c r="AC48" s="92">
        <f>INDEX('[1]2025 Yr Scores.Hdicaps'!$AA$3:$AA$103, MATCH($N48,'[1]2025 Yr Scores.Hdicaps'!$A$3:$A$103,0))</f>
        <v>6.1555555555555586</v>
      </c>
    </row>
    <row r="49" spans="2:29" ht="15.75" x14ac:dyDescent="0.25">
      <c r="B49" s="86" t="s">
        <v>208</v>
      </c>
      <c r="C49" s="86" t="s">
        <v>191</v>
      </c>
      <c r="D49" s="87" t="s">
        <v>192</v>
      </c>
      <c r="E49" s="88" t="s">
        <v>193</v>
      </c>
      <c r="F49" s="86" t="s">
        <v>209</v>
      </c>
      <c r="G49" s="86" t="s">
        <v>191</v>
      </c>
      <c r="H49" s="87" t="s">
        <v>192</v>
      </c>
      <c r="I49" s="88" t="s">
        <v>193</v>
      </c>
      <c r="J49" s="68"/>
      <c r="K49" s="68"/>
      <c r="L49" s="68"/>
      <c r="N49" s="25" t="s">
        <v>94</v>
      </c>
      <c r="O49" s="89">
        <f>VLOOKUP($N49,'[1]2025 Sign Ups'!$B$2:$E$127,4,FALSE)</f>
        <v>10</v>
      </c>
      <c r="P49" s="90">
        <v>6</v>
      </c>
      <c r="Q49" s="90">
        <v>6</v>
      </c>
      <c r="R49" s="90">
        <v>7</v>
      </c>
      <c r="S49" s="90">
        <v>4</v>
      </c>
      <c r="T49" s="90">
        <v>5</v>
      </c>
      <c r="U49" s="90">
        <v>6</v>
      </c>
      <c r="V49" s="90">
        <v>8</v>
      </c>
      <c r="W49" s="90">
        <v>4</v>
      </c>
      <c r="X49" s="90">
        <v>6</v>
      </c>
      <c r="Y49" s="91">
        <f t="shared" si="22"/>
        <v>52</v>
      </c>
      <c r="Z49" s="91">
        <f t="shared" ref="Z49:Z76" si="24">IF(AB49="TBD","TBD",ROUND(AB49,0))</f>
        <v>12</v>
      </c>
      <c r="AA49" s="91">
        <f t="shared" si="23"/>
        <v>40</v>
      </c>
      <c r="AB49" s="92">
        <f>INDEX('[1]2025 Yr Scores.Hdicaps'!$Z$3:$Z$103, MATCH($N49,'[1]2025 Yr Scores.Hdicaps'!$A$3:$A$102,0))</f>
        <v>12.200000000000003</v>
      </c>
      <c r="AC49" s="92">
        <f>INDEX('[1]2025 Yr Scores.Hdicaps'!$AA$3:$AA$103, MATCH($N49,'[1]2025 Yr Scores.Hdicaps'!$A$3:$A$103,0))</f>
        <v>12.200000000000003</v>
      </c>
    </row>
    <row r="50" spans="2:29" ht="15.75" x14ac:dyDescent="0.25">
      <c r="B50" s="93" t="s">
        <v>145</v>
      </c>
      <c r="C50" s="94">
        <f t="shared" ref="C50:C60" si="25">INDEX($Y$4:$Y$105,MATCH(B50,$N$4:$N$105,0))</f>
        <v>36</v>
      </c>
      <c r="D50" s="94">
        <f t="shared" ref="D50:D60" si="26">INDEX($Z$4:$Z$105,MATCH(B50,$N$4:$N$105,0))</f>
        <v>5</v>
      </c>
      <c r="E50" s="94">
        <f t="shared" ref="E50:E60" si="27">INDEX($AA$4:$AA$105,MATCH(B50,$N$4:$N$105,0))</f>
        <v>31</v>
      </c>
      <c r="F50" s="93" t="s">
        <v>70</v>
      </c>
      <c r="G50" s="94">
        <f>INDEX($Y$4:$Y$105,MATCH(F50,$N$4:$N$105,0))</f>
        <v>39</v>
      </c>
      <c r="H50" s="94">
        <f>INDEX($Z$4:$Z$105,MATCH(F50,$N$4:$N$105,0))</f>
        <v>6</v>
      </c>
      <c r="I50" s="94">
        <f>INDEX($AA$4:$AA$105,MATCH(F50,$N$4:$N$105,0))</f>
        <v>33</v>
      </c>
      <c r="J50" s="68"/>
      <c r="K50" s="68"/>
      <c r="L50" s="68"/>
      <c r="N50" s="25" t="s">
        <v>95</v>
      </c>
      <c r="O50" s="89">
        <f>VLOOKUP($N50,'[1]2025 Sign Ups'!$B$2:$E$127,4,FALSE)</f>
        <v>10</v>
      </c>
      <c r="P50" s="90">
        <v>4</v>
      </c>
      <c r="Q50" s="90">
        <v>4</v>
      </c>
      <c r="R50" s="90">
        <v>6</v>
      </c>
      <c r="S50" s="90">
        <v>3</v>
      </c>
      <c r="T50" s="90">
        <v>4</v>
      </c>
      <c r="U50" s="90">
        <v>4</v>
      </c>
      <c r="V50" s="90">
        <v>5</v>
      </c>
      <c r="W50" s="90">
        <v>3</v>
      </c>
      <c r="X50" s="90">
        <v>5</v>
      </c>
      <c r="Y50" s="91">
        <f t="shared" si="22"/>
        <v>38</v>
      </c>
      <c r="Z50" s="91">
        <f t="shared" si="24"/>
        <v>5</v>
      </c>
      <c r="AA50" s="91">
        <f t="shared" si="23"/>
        <v>33</v>
      </c>
      <c r="AB50" s="92">
        <f>INDEX('[1]2025 Yr Scores.Hdicaps'!$Z$3:$Z$103, MATCH($N50,'[1]2025 Yr Scores.Hdicaps'!$A$3:$A$102,0))</f>
        <v>4.8374999999999986</v>
      </c>
      <c r="AC50" s="92">
        <f>INDEX('[1]2025 Yr Scores.Hdicaps'!$AA$3:$AA$103, MATCH($N50,'[1]2025 Yr Scores.Hdicaps'!$A$3:$A$103,0))</f>
        <v>4.59375</v>
      </c>
    </row>
    <row r="51" spans="2:29" ht="15.75" x14ac:dyDescent="0.25">
      <c r="B51" s="93" t="s">
        <v>85</v>
      </c>
      <c r="C51" s="94">
        <f t="shared" si="25"/>
        <v>44</v>
      </c>
      <c r="D51" s="94">
        <f t="shared" si="26"/>
        <v>12</v>
      </c>
      <c r="E51" s="94">
        <f t="shared" si="27"/>
        <v>32</v>
      </c>
      <c r="F51" s="93" t="s">
        <v>108</v>
      </c>
      <c r="G51" s="94">
        <f>INDEX($Y$4:$Y$105,MATCH(F51,$N$4:$N$105,0))</f>
        <v>41</v>
      </c>
      <c r="H51" s="94">
        <f>INDEX($Z$4:$Z$105,MATCH(F51,$N$4:$N$105,0))</f>
        <v>7</v>
      </c>
      <c r="I51" s="94">
        <f>INDEX($AA$4:$AA$105,MATCH(F51,$N$4:$N$105,0))</f>
        <v>34</v>
      </c>
      <c r="J51" s="68"/>
      <c r="K51" s="68"/>
      <c r="L51" s="68"/>
      <c r="N51" s="25" t="s">
        <v>96</v>
      </c>
      <c r="O51" s="89">
        <f>VLOOKUP($N51,'[1]2025 Sign Ups'!$B$2:$E$127,4,FALSE)</f>
        <v>8</v>
      </c>
      <c r="P51" s="90">
        <v>4</v>
      </c>
      <c r="Q51" s="90">
        <v>5</v>
      </c>
      <c r="R51" s="90">
        <v>5</v>
      </c>
      <c r="S51" s="90">
        <v>4</v>
      </c>
      <c r="T51" s="90">
        <v>4</v>
      </c>
      <c r="U51" s="90">
        <v>4</v>
      </c>
      <c r="V51" s="90">
        <v>6</v>
      </c>
      <c r="W51" s="90">
        <v>4</v>
      </c>
      <c r="X51" s="90">
        <v>5</v>
      </c>
      <c r="Y51" s="91">
        <f t="shared" si="22"/>
        <v>41</v>
      </c>
      <c r="Z51" s="91">
        <f t="shared" si="24"/>
        <v>4</v>
      </c>
      <c r="AA51" s="91">
        <f t="shared" si="23"/>
        <v>37</v>
      </c>
      <c r="AB51" s="92">
        <f>INDEX('[1]2025 Yr Scores.Hdicaps'!$Z$3:$Z$103, MATCH($N51,'[1]2025 Yr Scores.Hdicaps'!$A$3:$A$102,0))</f>
        <v>3.8000000000000043</v>
      </c>
      <c r="AC51" s="92">
        <f>INDEX('[1]2025 Yr Scores.Hdicaps'!$AA$3:$AA$103, MATCH($N51,'[1]2025 Yr Scores.Hdicaps'!$A$3:$A$103,0))</f>
        <v>3.8000000000000043</v>
      </c>
    </row>
    <row r="52" spans="2:29" ht="15.75" x14ac:dyDescent="0.25">
      <c r="B52" s="93" t="s">
        <v>95</v>
      </c>
      <c r="C52" s="94">
        <f t="shared" si="25"/>
        <v>38</v>
      </c>
      <c r="D52" s="94">
        <f t="shared" si="26"/>
        <v>5</v>
      </c>
      <c r="E52" s="94">
        <f t="shared" si="27"/>
        <v>33</v>
      </c>
      <c r="F52" s="160" t="s">
        <v>132</v>
      </c>
      <c r="G52" s="161">
        <f>INDEX($Y$4:$Y$105,MATCH(F52,$N$4:$N$105,0))</f>
        <v>46</v>
      </c>
      <c r="H52" s="161">
        <f>INDEX($Z$4:$Z$105,MATCH(F52,$N$4:$N$105,0))</f>
        <v>11</v>
      </c>
      <c r="I52" s="161">
        <f>INDEX($AA$4:$AA$105,MATCH(F52,$N$4:$N$105,0))</f>
        <v>35</v>
      </c>
      <c r="J52" s="68"/>
      <c r="K52" s="68"/>
      <c r="L52" s="68"/>
      <c r="N52" s="25" t="s">
        <v>97</v>
      </c>
      <c r="O52" s="89">
        <f>VLOOKUP($N52,'[1]2025 Sign Ups'!$B$2:$E$127,4,FALSE)</f>
        <v>9</v>
      </c>
      <c r="P52" s="90">
        <v>5</v>
      </c>
      <c r="Q52" s="90">
        <v>5</v>
      </c>
      <c r="R52" s="90">
        <v>4</v>
      </c>
      <c r="S52" s="90">
        <v>4</v>
      </c>
      <c r="T52" s="90">
        <v>4</v>
      </c>
      <c r="U52" s="90">
        <v>5</v>
      </c>
      <c r="V52" s="90">
        <v>5</v>
      </c>
      <c r="W52" s="90">
        <v>4</v>
      </c>
      <c r="X52" s="90">
        <v>6</v>
      </c>
      <c r="Y52" s="91">
        <f t="shared" si="22"/>
        <v>42</v>
      </c>
      <c r="Z52" s="91">
        <f t="shared" si="24"/>
        <v>10</v>
      </c>
      <c r="AA52" s="91">
        <f t="shared" si="23"/>
        <v>32</v>
      </c>
      <c r="AB52" s="92">
        <f>INDEX('[1]2025 Yr Scores.Hdicaps'!$Z$3:$Z$103, MATCH($N52,'[1]2025 Yr Scores.Hdicaps'!$A$3:$A$102,0))</f>
        <v>9.8000000000000043</v>
      </c>
      <c r="AC52" s="92">
        <f>INDEX('[1]2025 Yr Scores.Hdicaps'!$AA$3:$AA$103, MATCH($N52,'[1]2025 Yr Scores.Hdicaps'!$A$3:$A$103,0))</f>
        <v>8.6000000000000014</v>
      </c>
    </row>
    <row r="53" spans="2:29" ht="15.75" x14ac:dyDescent="0.25">
      <c r="B53" s="93" t="s">
        <v>90</v>
      </c>
      <c r="C53" s="94">
        <f t="shared" si="25"/>
        <v>42</v>
      </c>
      <c r="D53" s="94">
        <f t="shared" si="26"/>
        <v>8</v>
      </c>
      <c r="E53" s="94">
        <f t="shared" si="27"/>
        <v>34</v>
      </c>
      <c r="F53" s="93" t="s">
        <v>64</v>
      </c>
      <c r="G53" s="94">
        <f>INDEX($Y$4:$Y$105,MATCH(F53,$N$4:$N$105,0))</f>
        <v>42</v>
      </c>
      <c r="H53" s="94">
        <f>INDEX($Z$4:$Z$105,MATCH(F53,$N$4:$N$105,0))</f>
        <v>5</v>
      </c>
      <c r="I53" s="94">
        <f>INDEX($AA$4:$AA$105,MATCH(F53,$N$4:$N$105,0))</f>
        <v>37</v>
      </c>
      <c r="J53" s="68"/>
      <c r="K53" s="68"/>
      <c r="L53" s="68"/>
      <c r="N53" s="25" t="s">
        <v>98</v>
      </c>
      <c r="O53" s="89">
        <f>VLOOKUP($N53,'[1]2025 Sign Ups'!$B$2:$E$127,4,FALSE)</f>
        <v>6</v>
      </c>
      <c r="P53" s="90">
        <v>6</v>
      </c>
      <c r="Q53" s="90">
        <v>6</v>
      </c>
      <c r="R53" s="90">
        <v>5</v>
      </c>
      <c r="S53" s="90">
        <v>4</v>
      </c>
      <c r="T53" s="90">
        <v>5</v>
      </c>
      <c r="U53" s="90">
        <v>4</v>
      </c>
      <c r="V53" s="90">
        <v>6</v>
      </c>
      <c r="W53" s="90">
        <v>5</v>
      </c>
      <c r="X53" s="90">
        <v>5</v>
      </c>
      <c r="Y53" s="91">
        <f t="shared" si="22"/>
        <v>46</v>
      </c>
      <c r="Z53" s="91">
        <f t="shared" si="24"/>
        <v>13</v>
      </c>
      <c r="AA53" s="91">
        <f t="shared" si="23"/>
        <v>33</v>
      </c>
      <c r="AB53" s="92">
        <f>INDEX('[1]2025 Yr Scores.Hdicaps'!$Z$3:$Z$103, MATCH($N53,'[1]2025 Yr Scores.Hdicaps'!$A$3:$A$102,0))</f>
        <v>12.600000000000001</v>
      </c>
      <c r="AC53" s="92">
        <f>INDEX('[1]2025 Yr Scores.Hdicaps'!$AA$3:$AA$103, MATCH($N53,'[1]2025 Yr Scores.Hdicaps'!$A$3:$A$103,0))</f>
        <v>12</v>
      </c>
    </row>
    <row r="54" spans="2:29" ht="15.75" x14ac:dyDescent="0.25">
      <c r="B54" s="93" t="s">
        <v>143</v>
      </c>
      <c r="C54" s="94">
        <f t="shared" si="25"/>
        <v>49</v>
      </c>
      <c r="D54" s="94">
        <f t="shared" si="26"/>
        <v>14</v>
      </c>
      <c r="E54" s="94">
        <f t="shared" si="27"/>
        <v>35</v>
      </c>
      <c r="F54" s="93" t="s">
        <v>210</v>
      </c>
      <c r="G54" s="94">
        <f>INDEX($Y$4:$Y$105,MATCH(F54,$N$4:$N$105,0))</f>
        <v>42</v>
      </c>
      <c r="H54" s="94">
        <f>INDEX($Z$4:$Z$105,MATCH(F54,$N$4:$N$105,0))</f>
        <v>5</v>
      </c>
      <c r="I54" s="94">
        <f>INDEX($AA$4:$AA$105,MATCH(F54,$N$4:$N$105,0))</f>
        <v>37</v>
      </c>
      <c r="J54" s="68"/>
      <c r="K54" s="68"/>
      <c r="L54" s="68"/>
      <c r="N54" s="25" t="s">
        <v>99</v>
      </c>
      <c r="O54" s="89">
        <f>VLOOKUP($N54,'[1]2025 Sign Ups'!$B$2:$E$127,4,FALSE)</f>
        <v>7</v>
      </c>
      <c r="P54" s="90">
        <v>6</v>
      </c>
      <c r="Q54" s="90">
        <v>6</v>
      </c>
      <c r="R54" s="90">
        <v>5</v>
      </c>
      <c r="S54" s="90">
        <v>5</v>
      </c>
      <c r="T54" s="90">
        <v>5</v>
      </c>
      <c r="U54" s="90">
        <v>5</v>
      </c>
      <c r="V54" s="90">
        <v>6</v>
      </c>
      <c r="W54" s="90">
        <v>6</v>
      </c>
      <c r="X54" s="90">
        <v>7</v>
      </c>
      <c r="Y54" s="91">
        <f t="shared" si="22"/>
        <v>51</v>
      </c>
      <c r="Z54" s="91">
        <f t="shared" si="24"/>
        <v>9</v>
      </c>
      <c r="AA54" s="91">
        <f t="shared" si="23"/>
        <v>42</v>
      </c>
      <c r="AB54" s="92">
        <f>INDEX('[1]2025 Yr Scores.Hdicaps'!$Z$3:$Z$103, MATCH($N54,'[1]2025 Yr Scores.Hdicaps'!$A$3:$A$102,0))</f>
        <v>9.3500000000000014</v>
      </c>
      <c r="AC54" s="92">
        <f>INDEX('[1]2025 Yr Scores.Hdicaps'!$AA$3:$AA$103, MATCH($N54,'[1]2025 Yr Scores.Hdicaps'!$A$3:$A$103,0))</f>
        <v>10.975000000000001</v>
      </c>
    </row>
    <row r="55" spans="2:29" ht="15.75" x14ac:dyDescent="0.25">
      <c r="B55" s="93" t="s">
        <v>141</v>
      </c>
      <c r="C55" s="94">
        <f t="shared" si="25"/>
        <v>39</v>
      </c>
      <c r="D55" s="94">
        <f t="shared" si="26"/>
        <v>3</v>
      </c>
      <c r="E55" s="94">
        <f t="shared" si="27"/>
        <v>36</v>
      </c>
      <c r="F55" s="93" t="s">
        <v>123</v>
      </c>
      <c r="G55" s="94">
        <f>INDEX($Y$4:$Y$105,MATCH(F55,$N$4:$N$105,0))</f>
        <v>51</v>
      </c>
      <c r="H55" s="94">
        <f>INDEX($Z$4:$Z$105,MATCH(F55,$N$4:$N$105,0))</f>
        <v>12</v>
      </c>
      <c r="I55" s="94">
        <f>INDEX($AA$4:$AA$105,MATCH(F55,$N$4:$N$105,0))</f>
        <v>39</v>
      </c>
      <c r="J55" s="68"/>
      <c r="K55" s="68"/>
      <c r="L55" s="68"/>
      <c r="N55" s="25" t="s">
        <v>100</v>
      </c>
      <c r="O55" s="89">
        <f>VLOOKUP($N55,'[1]2025 Sign Ups'!$B$2:$E$127,4,FALSE)</f>
        <v>6</v>
      </c>
      <c r="P55" s="90">
        <v>5</v>
      </c>
      <c r="Q55" s="90">
        <v>4</v>
      </c>
      <c r="R55" s="90">
        <v>5</v>
      </c>
      <c r="S55" s="90">
        <v>5</v>
      </c>
      <c r="T55" s="90">
        <v>4</v>
      </c>
      <c r="U55" s="90">
        <v>4</v>
      </c>
      <c r="V55" s="90">
        <v>6</v>
      </c>
      <c r="W55" s="90">
        <v>3</v>
      </c>
      <c r="X55" s="90">
        <v>4</v>
      </c>
      <c r="Y55" s="91">
        <f t="shared" si="22"/>
        <v>40</v>
      </c>
      <c r="Z55" s="91">
        <f t="shared" si="24"/>
        <v>6</v>
      </c>
      <c r="AA55" s="91">
        <f t="shared" si="23"/>
        <v>34</v>
      </c>
      <c r="AB55" s="92">
        <f>INDEX('[1]2025 Yr Scores.Hdicaps'!$Z$3:$Z$103, MATCH($N55,'[1]2025 Yr Scores.Hdicaps'!$A$3:$A$102,0))</f>
        <v>6</v>
      </c>
      <c r="AC55" s="92">
        <f>INDEX('[1]2025 Yr Scores.Hdicaps'!$AA$3:$AA$103, MATCH($N55,'[1]2025 Yr Scores.Hdicaps'!$A$3:$A$103,0))</f>
        <v>5.3999999999999986</v>
      </c>
    </row>
    <row r="56" spans="2:29" ht="15.75" x14ac:dyDescent="0.25">
      <c r="B56" s="98" t="s">
        <v>112</v>
      </c>
      <c r="C56" s="89">
        <f t="shared" si="25"/>
        <v>41</v>
      </c>
      <c r="D56" s="89">
        <f t="shared" si="26"/>
        <v>5</v>
      </c>
      <c r="E56" s="89">
        <f t="shared" si="27"/>
        <v>36</v>
      </c>
      <c r="F56" s="162" t="s">
        <v>125</v>
      </c>
      <c r="G56" s="163">
        <f>INDEX($Y$4:$Y$105,MATCH(F56,$N$4:$N$105,0))</f>
        <v>50</v>
      </c>
      <c r="H56" s="163">
        <f>INDEX($Z$4:$Z$105,MATCH(F56,$N$4:$N$105,0))</f>
        <v>10</v>
      </c>
      <c r="I56" s="163">
        <f>INDEX($AA$4:$AA$105,MATCH(F56,$N$4:$N$105,0))</f>
        <v>40</v>
      </c>
      <c r="J56" s="68"/>
      <c r="K56" s="68"/>
      <c r="L56" s="68"/>
      <c r="N56" s="25" t="s">
        <v>101</v>
      </c>
      <c r="O56" s="89">
        <f>VLOOKUP($N56,'[1]2025 Sign Ups'!$B$2:$E$127,4,FALSE)</f>
        <v>5</v>
      </c>
      <c r="P56" s="90">
        <v>6</v>
      </c>
      <c r="Q56" s="90">
        <v>3</v>
      </c>
      <c r="R56" s="90">
        <v>5</v>
      </c>
      <c r="S56" s="90">
        <v>4</v>
      </c>
      <c r="T56" s="90">
        <v>5</v>
      </c>
      <c r="U56" s="90">
        <v>5</v>
      </c>
      <c r="V56" s="90">
        <v>8</v>
      </c>
      <c r="W56" s="90">
        <v>3</v>
      </c>
      <c r="X56" s="90">
        <v>5</v>
      </c>
      <c r="Y56" s="91">
        <f t="shared" si="22"/>
        <v>44</v>
      </c>
      <c r="Z56" s="91">
        <f t="shared" si="24"/>
        <v>10</v>
      </c>
      <c r="AA56" s="91">
        <f t="shared" si="23"/>
        <v>34</v>
      </c>
      <c r="AB56" s="92">
        <f>INDEX('[1]2025 Yr Scores.Hdicaps'!$Z$3:$Z$103, MATCH($N56,'[1]2025 Yr Scores.Hdicaps'!$A$3:$A$102,0))</f>
        <v>9.75</v>
      </c>
      <c r="AC56" s="92">
        <f>INDEX('[1]2025 Yr Scores.Hdicaps'!$AA$3:$AA$103, MATCH($N56,'[1]2025 Yr Scores.Hdicaps'!$A$3:$A$103,0))</f>
        <v>9.3500000000000014</v>
      </c>
    </row>
    <row r="57" spans="2:29" ht="15.75" x14ac:dyDescent="0.25">
      <c r="B57" s="98" t="s">
        <v>104</v>
      </c>
      <c r="C57" s="89">
        <f t="shared" si="25"/>
        <v>44</v>
      </c>
      <c r="D57" s="89">
        <f t="shared" si="26"/>
        <v>7</v>
      </c>
      <c r="E57" s="89">
        <f t="shared" si="27"/>
        <v>37</v>
      </c>
      <c r="F57" s="98" t="s">
        <v>117</v>
      </c>
      <c r="G57" s="89" t="str">
        <f>INDEX($Y$4:$Y$105,MATCH(F57,$N$4:$N$105,0))</f>
        <v/>
      </c>
      <c r="H57" s="89">
        <f>INDEX($Z$4:$Z$105,MATCH(F57,$N$4:$N$105,0))</f>
        <v>1</v>
      </c>
      <c r="I57" s="89" t="str">
        <f>INDEX($AA$4:$AA$105,MATCH(F57,$N$4:$N$105,0))</f>
        <v xml:space="preserve"> </v>
      </c>
      <c r="J57" s="68"/>
      <c r="K57" s="68"/>
      <c r="L57" s="68"/>
      <c r="N57" s="25" t="s">
        <v>102</v>
      </c>
      <c r="O57" s="89">
        <f>VLOOKUP($N57,'[1]2025 Sign Ups'!$B$2:$E$127,4,FALSE)</f>
        <v>6</v>
      </c>
      <c r="P57" s="90"/>
      <c r="Q57" s="90"/>
      <c r="R57" s="90"/>
      <c r="S57" s="90"/>
      <c r="T57" s="90"/>
      <c r="U57" s="90"/>
      <c r="V57" s="90"/>
      <c r="W57" s="90"/>
      <c r="X57" s="90"/>
      <c r="Y57" s="91" t="str">
        <f t="shared" si="22"/>
        <v/>
      </c>
      <c r="Z57" s="91">
        <f t="shared" si="24"/>
        <v>4</v>
      </c>
      <c r="AA57" s="91" t="str">
        <f t="shared" si="23"/>
        <v xml:space="preserve"> </v>
      </c>
      <c r="AB57" s="92">
        <f>INDEX('[1]2025 Yr Scores.Hdicaps'!$Z$3:$Z$103, MATCH($N57,'[1]2025 Yr Scores.Hdicaps'!$A$3:$A$102,0))</f>
        <v>3.8000000000000043</v>
      </c>
      <c r="AC57" s="92">
        <f>INDEX('[1]2025 Yr Scores.Hdicaps'!$AA$3:$AA$103, MATCH($N57,'[1]2025 Yr Scores.Hdicaps'!$A$3:$A$103,0))</f>
        <v>3.8000000000000043</v>
      </c>
    </row>
    <row r="58" spans="2:29" ht="15.75" x14ac:dyDescent="0.25">
      <c r="B58" s="98" t="s">
        <v>44</v>
      </c>
      <c r="C58" s="89">
        <f t="shared" si="25"/>
        <v>47</v>
      </c>
      <c r="D58" s="89">
        <f t="shared" si="26"/>
        <v>8</v>
      </c>
      <c r="E58" s="89">
        <f t="shared" si="27"/>
        <v>39</v>
      </c>
      <c r="F58" s="98" t="s">
        <v>50</v>
      </c>
      <c r="G58" s="89" t="str">
        <f>INDEX($Y$4:$Y$105,MATCH(F58,$N$4:$N$105,0))</f>
        <v/>
      </c>
      <c r="H58" s="89">
        <f>INDEX($Z$4:$Z$105,MATCH(F58,$N$4:$N$105,0))</f>
        <v>15</v>
      </c>
      <c r="I58" s="89" t="str">
        <f>INDEX($AA$4:$AA$105,MATCH(F58,$N$4:$N$105,0))</f>
        <v xml:space="preserve"> </v>
      </c>
      <c r="J58" s="68"/>
      <c r="K58" s="68"/>
      <c r="L58" s="68"/>
      <c r="N58" s="25" t="s">
        <v>103</v>
      </c>
      <c r="O58" s="89">
        <f>VLOOKUP($N58,'[1]2025 Sign Ups'!$B$2:$E$127,4,FALSE)</f>
        <v>3</v>
      </c>
      <c r="P58" s="90"/>
      <c r="Q58" s="90"/>
      <c r="R58" s="90"/>
      <c r="S58" s="90"/>
      <c r="T58" s="90"/>
      <c r="U58" s="90"/>
      <c r="V58" s="90"/>
      <c r="W58" s="90"/>
      <c r="X58" s="90"/>
      <c r="Y58" s="91" t="str">
        <f t="shared" si="22"/>
        <v/>
      </c>
      <c r="Z58" s="91">
        <f t="shared" si="24"/>
        <v>7</v>
      </c>
      <c r="AA58" s="91" t="str">
        <f t="shared" si="23"/>
        <v xml:space="preserve"> </v>
      </c>
      <c r="AB58" s="92">
        <f>INDEX('[1]2025 Yr Scores.Hdicaps'!$Z$3:$Z$103, MATCH($N58,'[1]2025 Yr Scores.Hdicaps'!$A$3:$A$102,0))</f>
        <v>6.8500000000000014</v>
      </c>
      <c r="AC58" s="92">
        <f>INDEX('[1]2025 Yr Scores.Hdicaps'!$AA$3:$AA$103, MATCH($N58,'[1]2025 Yr Scores.Hdicaps'!$A$3:$A$103,0))</f>
        <v>6.8500000000000014</v>
      </c>
    </row>
    <row r="59" spans="2:29" ht="15.75" x14ac:dyDescent="0.25">
      <c r="B59" s="97" t="s">
        <v>94</v>
      </c>
      <c r="C59" s="89">
        <f t="shared" si="25"/>
        <v>52</v>
      </c>
      <c r="D59" s="89">
        <f t="shared" si="26"/>
        <v>12</v>
      </c>
      <c r="E59" s="89">
        <f t="shared" si="27"/>
        <v>40</v>
      </c>
      <c r="F59" s="98" t="s">
        <v>134</v>
      </c>
      <c r="G59" s="89" t="str">
        <f>INDEX($Y$4:$Y$105,MATCH(F59,$N$4:$N$105,0))</f>
        <v/>
      </c>
      <c r="H59" s="89">
        <f>INDEX($Z$4:$Z$105,MATCH(F59,$N$4:$N$105,0))</f>
        <v>10</v>
      </c>
      <c r="I59" s="89" t="str">
        <f>INDEX($AA$4:$AA$105,MATCH(F59,$N$4:$N$105,0))</f>
        <v xml:space="preserve"> </v>
      </c>
      <c r="J59" s="68"/>
      <c r="K59" s="68"/>
      <c r="L59" s="68"/>
      <c r="N59" s="25" t="s">
        <v>104</v>
      </c>
      <c r="O59" s="89">
        <f>VLOOKUP($N59,'[1]2025 Sign Ups'!$B$2:$E$127,4,FALSE)</f>
        <v>10</v>
      </c>
      <c r="P59" s="90">
        <v>5</v>
      </c>
      <c r="Q59" s="90">
        <v>5</v>
      </c>
      <c r="R59" s="90">
        <v>7</v>
      </c>
      <c r="S59" s="90">
        <v>3</v>
      </c>
      <c r="T59" s="90">
        <v>5</v>
      </c>
      <c r="U59" s="90">
        <v>4</v>
      </c>
      <c r="V59" s="90">
        <v>6</v>
      </c>
      <c r="W59" s="90">
        <v>3</v>
      </c>
      <c r="X59" s="90">
        <v>6</v>
      </c>
      <c r="Y59" s="91">
        <f t="shared" si="22"/>
        <v>44</v>
      </c>
      <c r="Z59" s="91">
        <f t="shared" si="24"/>
        <v>7</v>
      </c>
      <c r="AA59" s="91">
        <f t="shared" si="23"/>
        <v>37</v>
      </c>
      <c r="AB59" s="92">
        <f>INDEX('[1]2025 Yr Scores.Hdicaps'!$Z$3:$Z$103, MATCH($N59,'[1]2025 Yr Scores.Hdicaps'!$A$3:$A$102,0))</f>
        <v>6.6000000000000014</v>
      </c>
      <c r="AC59" s="92">
        <f>INDEX('[1]2025 Yr Scores.Hdicaps'!$AA$3:$AA$103, MATCH($N59,'[1]2025 Yr Scores.Hdicaps'!$A$3:$A$103,0))</f>
        <v>6.6000000000000014</v>
      </c>
    </row>
    <row r="60" spans="2:29" ht="15.75" x14ac:dyDescent="0.25">
      <c r="B60" s="97" t="s">
        <v>131</v>
      </c>
      <c r="C60" s="89" t="str">
        <f t="shared" si="25"/>
        <v/>
      </c>
      <c r="D60" s="89">
        <f t="shared" si="26"/>
        <v>9</v>
      </c>
      <c r="E60" s="89" t="str">
        <f t="shared" si="27"/>
        <v xml:space="preserve"> </v>
      </c>
      <c r="F60" s="59"/>
      <c r="G60" s="59"/>
      <c r="H60" s="59"/>
      <c r="I60" s="59"/>
      <c r="J60" s="68"/>
      <c r="K60" s="68"/>
      <c r="L60" s="68"/>
      <c r="N60" s="25" t="s">
        <v>105</v>
      </c>
      <c r="O60" s="89">
        <f>VLOOKUP($N60,'[1]2025 Sign Ups'!$B$2:$E$127,4,FALSE)</f>
        <v>4</v>
      </c>
      <c r="P60" s="90"/>
      <c r="Q60" s="90"/>
      <c r="R60" s="90"/>
      <c r="S60" s="90"/>
      <c r="T60" s="90"/>
      <c r="U60" s="90"/>
      <c r="V60" s="90"/>
      <c r="W60" s="90"/>
      <c r="X60" s="90"/>
      <c r="Y60" s="91" t="str">
        <f t="shared" si="22"/>
        <v/>
      </c>
      <c r="Z60" s="91">
        <f t="shared" si="24"/>
        <v>7</v>
      </c>
      <c r="AA60" s="91" t="str">
        <f t="shared" si="23"/>
        <v xml:space="preserve"> </v>
      </c>
      <c r="AB60" s="92">
        <f>INDEX('[1]2025 Yr Scores.Hdicaps'!$Z$3:$Z$103, MATCH($N60,'[1]2025 Yr Scores.Hdicaps'!$A$3:$A$102,0))</f>
        <v>6.6195000000000022</v>
      </c>
      <c r="AC60" s="92">
        <f>INDEX('[1]2025 Yr Scores.Hdicaps'!$AA$3:$AA$103, MATCH($N60,'[1]2025 Yr Scores.Hdicaps'!$A$3:$A$103,0))</f>
        <v>6.6195000000000022</v>
      </c>
    </row>
    <row r="61" spans="2:29" ht="15.75" x14ac:dyDescent="0.25">
      <c r="B61" s="99" t="s">
        <v>195</v>
      </c>
      <c r="C61" s="100"/>
      <c r="D61" s="101">
        <f>AVERAGE(D50:D58)</f>
        <v>7.4444444444444446</v>
      </c>
      <c r="E61" s="102">
        <f>SUM(E50:E55)</f>
        <v>201</v>
      </c>
      <c r="F61" s="99" t="s">
        <v>195</v>
      </c>
      <c r="G61" s="100"/>
      <c r="H61" s="101">
        <f>AVERAGE(H50:H58)</f>
        <v>8</v>
      </c>
      <c r="I61" s="103">
        <f>SUM(I50:I55)</f>
        <v>215</v>
      </c>
      <c r="J61" s="110"/>
      <c r="K61" s="111"/>
      <c r="L61" s="111"/>
      <c r="N61" s="25" t="s">
        <v>106</v>
      </c>
      <c r="O61" s="89">
        <f>VLOOKUP($N61,'[1]2025 Sign Ups'!$B$2:$E$127,4,FALSE)</f>
        <v>6</v>
      </c>
      <c r="P61" s="90">
        <v>4</v>
      </c>
      <c r="Q61" s="90">
        <v>5</v>
      </c>
      <c r="R61" s="90">
        <v>4</v>
      </c>
      <c r="S61" s="90">
        <v>3</v>
      </c>
      <c r="T61" s="90">
        <v>5</v>
      </c>
      <c r="U61" s="90">
        <v>4</v>
      </c>
      <c r="V61" s="90">
        <v>7</v>
      </c>
      <c r="W61" s="90">
        <v>2</v>
      </c>
      <c r="X61" s="90">
        <v>4</v>
      </c>
      <c r="Y61" s="91">
        <f t="shared" si="22"/>
        <v>38</v>
      </c>
      <c r="Z61" s="91">
        <f t="shared" si="24"/>
        <v>7</v>
      </c>
      <c r="AA61" s="91">
        <f t="shared" si="23"/>
        <v>31</v>
      </c>
      <c r="AB61" s="92">
        <f>INDEX('[1]2025 Yr Scores.Hdicaps'!$Z$3:$Z$103, MATCH($N61,'[1]2025 Yr Scores.Hdicaps'!$A$3:$A$102,0))</f>
        <v>6.8000000000000043</v>
      </c>
      <c r="AC61" s="92">
        <f>INDEX('[1]2025 Yr Scores.Hdicaps'!$AA$3:$AA$103, MATCH($N61,'[1]2025 Yr Scores.Hdicaps'!$A$3:$A$103,0))</f>
        <v>5.8000000000000043</v>
      </c>
    </row>
    <row r="62" spans="2:29" ht="15.75" x14ac:dyDescent="0.25">
      <c r="B62" s="99" t="s">
        <v>196</v>
      </c>
      <c r="C62" s="100"/>
      <c r="D62" s="101"/>
      <c r="E62" s="94">
        <f>E61-SUM($H$1*6)</f>
        <v>-9</v>
      </c>
      <c r="F62" s="99" t="s">
        <v>196</v>
      </c>
      <c r="G62" s="100"/>
      <c r="H62" s="101"/>
      <c r="I62" s="89">
        <f>I61-SUM($H$1*6)</f>
        <v>5</v>
      </c>
      <c r="N62" s="25" t="s">
        <v>108</v>
      </c>
      <c r="O62" s="89">
        <f>VLOOKUP($N62,'[1]2025 Sign Ups'!$B$2:$E$127,4,FALSE)</f>
        <v>2</v>
      </c>
      <c r="P62" s="90">
        <v>5</v>
      </c>
      <c r="Q62" s="90">
        <v>4</v>
      </c>
      <c r="R62" s="90">
        <v>5</v>
      </c>
      <c r="S62" s="90">
        <v>5</v>
      </c>
      <c r="T62" s="90">
        <v>4</v>
      </c>
      <c r="U62" s="90">
        <v>4</v>
      </c>
      <c r="V62" s="90">
        <v>6</v>
      </c>
      <c r="W62" s="90">
        <v>3</v>
      </c>
      <c r="X62" s="90">
        <v>5</v>
      </c>
      <c r="Y62" s="91">
        <f t="shared" si="22"/>
        <v>41</v>
      </c>
      <c r="Z62" s="91">
        <f t="shared" si="24"/>
        <v>7</v>
      </c>
      <c r="AA62" s="91">
        <f t="shared" si="23"/>
        <v>34</v>
      </c>
      <c r="AB62" s="92">
        <f>INDEX('[1]2025 Yr Scores.Hdicaps'!$Z$3:$Z$103, MATCH($N62,'[1]2025 Yr Scores.Hdicaps'!$A$3:$A$102,0))</f>
        <v>6.9750000000000014</v>
      </c>
      <c r="AC62" s="92">
        <f>INDEX('[1]2025 Yr Scores.Hdicaps'!$AA$3:$AA$103, MATCH($N62,'[1]2025 Yr Scores.Hdicaps'!$A$3:$A$103,0))</f>
        <v>6.2250000000000014</v>
      </c>
    </row>
    <row r="63" spans="2:29" ht="15.75" x14ac:dyDescent="0.25">
      <c r="B63" s="112"/>
      <c r="C63" s="113"/>
      <c r="D63" s="114"/>
      <c r="E63" s="115"/>
      <c r="F63" s="112"/>
      <c r="G63" s="113"/>
      <c r="H63" s="114"/>
      <c r="I63" s="115"/>
      <c r="N63" s="25" t="s">
        <v>109</v>
      </c>
      <c r="O63" s="89">
        <f>VLOOKUP($N63,'[1]2025 Sign Ups'!$B$2:$E$127,4,FALSE)</f>
        <v>8</v>
      </c>
      <c r="P63" s="90">
        <v>5</v>
      </c>
      <c r="Q63" s="90">
        <v>5</v>
      </c>
      <c r="R63" s="90">
        <v>4</v>
      </c>
      <c r="S63" s="90">
        <v>4</v>
      </c>
      <c r="T63" s="90">
        <v>4</v>
      </c>
      <c r="U63" s="90">
        <v>4</v>
      </c>
      <c r="V63" s="90">
        <v>6</v>
      </c>
      <c r="W63" s="90">
        <v>4</v>
      </c>
      <c r="X63" s="90">
        <v>5</v>
      </c>
      <c r="Y63" s="91">
        <f t="shared" si="22"/>
        <v>41</v>
      </c>
      <c r="Z63" s="91">
        <f t="shared" si="24"/>
        <v>5</v>
      </c>
      <c r="AA63" s="91">
        <f t="shared" si="23"/>
        <v>36</v>
      </c>
      <c r="AB63" s="92">
        <f>INDEX('[1]2025 Yr Scores.Hdicaps'!$Z$3:$Z$103, MATCH($N63,'[1]2025 Yr Scores.Hdicaps'!$A$3:$A$102,0))</f>
        <v>4.8000000000000043</v>
      </c>
      <c r="AC63" s="92">
        <f>INDEX('[1]2025 Yr Scores.Hdicaps'!$AA$3:$AA$103, MATCH($N63,'[1]2025 Yr Scores.Hdicaps'!$A$3:$A$103,0))</f>
        <v>4.6000000000000014</v>
      </c>
    </row>
    <row r="64" spans="2:29" ht="15.75" x14ac:dyDescent="0.25">
      <c r="B64" s="79" t="s">
        <v>211</v>
      </c>
      <c r="C64" s="79"/>
      <c r="D64" s="80" t="s">
        <v>182</v>
      </c>
      <c r="E64" s="81" t="s">
        <v>180</v>
      </c>
      <c r="F64" s="79" t="s">
        <v>212</v>
      </c>
      <c r="G64" s="79"/>
      <c r="H64" s="80" t="s">
        <v>182</v>
      </c>
      <c r="I64" s="81" t="s">
        <v>180</v>
      </c>
      <c r="N64" s="25" t="s">
        <v>110</v>
      </c>
      <c r="O64" s="89">
        <f>VLOOKUP($N64,'[1]2025 Sign Ups'!$B$2:$E$127,4,FALSE)</f>
        <v>3</v>
      </c>
      <c r="P64" s="90">
        <v>6</v>
      </c>
      <c r="Q64" s="90">
        <v>4</v>
      </c>
      <c r="R64" s="90">
        <v>5</v>
      </c>
      <c r="S64" s="90">
        <v>4</v>
      </c>
      <c r="T64" s="90">
        <v>4</v>
      </c>
      <c r="U64" s="90">
        <v>5</v>
      </c>
      <c r="V64" s="90">
        <v>6</v>
      </c>
      <c r="W64" s="90">
        <v>4</v>
      </c>
      <c r="X64" s="90">
        <v>5</v>
      </c>
      <c r="Y64" s="91">
        <f t="shared" si="22"/>
        <v>43</v>
      </c>
      <c r="Z64" s="91">
        <f t="shared" si="24"/>
        <v>6</v>
      </c>
      <c r="AA64" s="91">
        <f t="shared" si="23"/>
        <v>37</v>
      </c>
      <c r="AB64" s="92">
        <f>INDEX('[1]2025 Yr Scores.Hdicaps'!$Z$3:$Z$103, MATCH($N64,'[1]2025 Yr Scores.Hdicaps'!$A$3:$A$102,0))</f>
        <v>5.6000000000000014</v>
      </c>
      <c r="AC64" s="92">
        <f>INDEX('[1]2025 Yr Scores.Hdicaps'!$AA$3:$AA$103, MATCH($N64,'[1]2025 Yr Scores.Hdicaps'!$A$3:$A$103,0))</f>
        <v>5.8000000000000043</v>
      </c>
    </row>
    <row r="65" spans="2:29" ht="15.75" x14ac:dyDescent="0.25">
      <c r="B65" s="86" t="s">
        <v>213</v>
      </c>
      <c r="C65" s="86" t="s">
        <v>191</v>
      </c>
      <c r="D65" s="87" t="s">
        <v>192</v>
      </c>
      <c r="E65" s="88" t="s">
        <v>193</v>
      </c>
      <c r="F65" s="86" t="s">
        <v>214</v>
      </c>
      <c r="G65" s="86" t="s">
        <v>191</v>
      </c>
      <c r="H65" s="87" t="s">
        <v>192</v>
      </c>
      <c r="I65" s="88" t="s">
        <v>193</v>
      </c>
      <c r="N65" s="25" t="s">
        <v>111</v>
      </c>
      <c r="O65" s="89">
        <f>VLOOKUP($N65,'[1]2025 Sign Ups'!$B$2:$E$127,4,FALSE)</f>
        <v>5</v>
      </c>
      <c r="P65" s="90">
        <v>4</v>
      </c>
      <c r="Q65" s="90">
        <v>4</v>
      </c>
      <c r="R65" s="90">
        <v>5</v>
      </c>
      <c r="S65" s="90">
        <v>2</v>
      </c>
      <c r="T65" s="90">
        <v>3</v>
      </c>
      <c r="U65" s="90">
        <v>3</v>
      </c>
      <c r="V65" s="90">
        <v>5</v>
      </c>
      <c r="W65" s="90">
        <v>3</v>
      </c>
      <c r="X65" s="90">
        <v>5</v>
      </c>
      <c r="Y65" s="91">
        <f t="shared" si="22"/>
        <v>34</v>
      </c>
      <c r="Z65" s="91">
        <f t="shared" si="24"/>
        <v>2</v>
      </c>
      <c r="AA65" s="91">
        <f t="shared" si="23"/>
        <v>32</v>
      </c>
      <c r="AB65" s="92">
        <f>INDEX('[1]2025 Yr Scores.Hdicaps'!$Z$3:$Z$103, MATCH($N65,'[1]2025 Yr Scores.Hdicaps'!$A$3:$A$102,0))</f>
        <v>2.3999999999999986</v>
      </c>
      <c r="AC65" s="92">
        <f>INDEX('[1]2025 Yr Scores.Hdicaps'!$AA$3:$AA$103, MATCH($N65,'[1]2025 Yr Scores.Hdicaps'!$A$3:$A$103,0))</f>
        <v>1.3999999999999986</v>
      </c>
    </row>
    <row r="66" spans="2:29" ht="15.75" x14ac:dyDescent="0.25">
      <c r="B66" s="93" t="s">
        <v>72</v>
      </c>
      <c r="C66" s="94">
        <f t="shared" ref="C66:C75" si="28">INDEX($Y$4:$Y$105,MATCH(B66,$N$4:$N$105,0))</f>
        <v>41</v>
      </c>
      <c r="D66" s="94">
        <f t="shared" ref="D66:D75" si="29">INDEX($Z$4:$Z$105,MATCH(B66,$N$4:$N$105,0))</f>
        <v>10</v>
      </c>
      <c r="E66" s="109">
        <f t="shared" ref="E66:E75" si="30">INDEX($AA$4:$AA$105,MATCH(B66,$N$4:$N$105,0))</f>
        <v>31</v>
      </c>
      <c r="F66" s="93" t="s">
        <v>59</v>
      </c>
      <c r="G66" s="94">
        <f t="shared" ref="G66:G75" si="31">INDEX($Y$4:$Y$105,MATCH(F66,$N$4:$N$105,0))</f>
        <v>42</v>
      </c>
      <c r="H66" s="94">
        <f t="shared" ref="H66:H75" si="32">INDEX($Z$4:$Z$105,MATCH(F66,$N$4:$N$105,0))</f>
        <v>11</v>
      </c>
      <c r="I66" s="94">
        <f t="shared" ref="I66:I75" si="33">INDEX($AA$4:$AA$105,MATCH(F66,$N$4:$N$105,0))</f>
        <v>31</v>
      </c>
      <c r="N66" s="25" t="s">
        <v>112</v>
      </c>
      <c r="O66" s="89">
        <f>VLOOKUP($N66,'[1]2025 Sign Ups'!$B$2:$E$127,4,FALSE)</f>
        <v>10</v>
      </c>
      <c r="P66" s="90">
        <v>4</v>
      </c>
      <c r="Q66" s="90">
        <v>5</v>
      </c>
      <c r="R66" s="90">
        <v>6</v>
      </c>
      <c r="S66" s="90">
        <v>3</v>
      </c>
      <c r="T66" s="90">
        <v>4</v>
      </c>
      <c r="U66" s="90">
        <v>4</v>
      </c>
      <c r="V66" s="90">
        <v>6</v>
      </c>
      <c r="W66" s="90">
        <v>4</v>
      </c>
      <c r="X66" s="90">
        <v>5</v>
      </c>
      <c r="Y66" s="91">
        <f t="shared" si="22"/>
        <v>41</v>
      </c>
      <c r="Z66" s="91">
        <f t="shared" si="24"/>
        <v>5</v>
      </c>
      <c r="AA66" s="91">
        <f t="shared" si="23"/>
        <v>36</v>
      </c>
      <c r="AB66" s="92">
        <f>INDEX('[1]2025 Yr Scores.Hdicaps'!$Z$3:$Z$103, MATCH($N66,'[1]2025 Yr Scores.Hdicaps'!$A$3:$A$102,0))</f>
        <v>5.2000000000000028</v>
      </c>
      <c r="AC66" s="92">
        <f>INDEX('[1]2025 Yr Scores.Hdicaps'!$AA$3:$AA$103, MATCH($N66,'[1]2025 Yr Scores.Hdicaps'!$A$3:$A$103,0))</f>
        <v>5.1000000000000014</v>
      </c>
    </row>
    <row r="67" spans="2:29" ht="15.75" x14ac:dyDescent="0.25">
      <c r="B67" s="93" t="s">
        <v>78</v>
      </c>
      <c r="C67" s="94">
        <f t="shared" si="28"/>
        <v>40</v>
      </c>
      <c r="D67" s="94">
        <f t="shared" si="29"/>
        <v>8</v>
      </c>
      <c r="E67" s="94">
        <f t="shared" si="30"/>
        <v>32</v>
      </c>
      <c r="F67" s="93" t="s">
        <v>97</v>
      </c>
      <c r="G67" s="94">
        <f t="shared" si="31"/>
        <v>42</v>
      </c>
      <c r="H67" s="94">
        <f t="shared" si="32"/>
        <v>10</v>
      </c>
      <c r="I67" s="94">
        <f t="shared" si="33"/>
        <v>32</v>
      </c>
      <c r="N67" s="25" t="s">
        <v>113</v>
      </c>
      <c r="O67" s="89">
        <f>VLOOKUP($N67,'[1]2025 Sign Ups'!$B$2:$E$127,4,FALSE)</f>
        <v>9</v>
      </c>
      <c r="P67" s="90"/>
      <c r="Q67" s="90"/>
      <c r="R67" s="90"/>
      <c r="S67" s="90"/>
      <c r="T67" s="90"/>
      <c r="U67" s="90"/>
      <c r="V67" s="90"/>
      <c r="W67" s="90"/>
      <c r="X67" s="90"/>
      <c r="Y67" s="91" t="str">
        <f t="shared" si="22"/>
        <v/>
      </c>
      <c r="Z67" s="91">
        <f t="shared" si="24"/>
        <v>6</v>
      </c>
      <c r="AA67" s="91" t="str">
        <f t="shared" si="23"/>
        <v xml:space="preserve"> </v>
      </c>
      <c r="AB67" s="92">
        <f>INDEX('[1]2025 Yr Scores.Hdicaps'!$Z$3:$Z$103, MATCH($N67,'[1]2025 Yr Scores.Hdicaps'!$A$3:$A$102,0))</f>
        <v>5.5333333333333385</v>
      </c>
      <c r="AC67" s="92">
        <f>INDEX('[1]2025 Yr Scores.Hdicaps'!$AA$3:$AA$103, MATCH($N67,'[1]2025 Yr Scores.Hdicaps'!$A$3:$A$103,0))</f>
        <v>5.5333333333333385</v>
      </c>
    </row>
    <row r="68" spans="2:29" ht="15.75" x14ac:dyDescent="0.25">
      <c r="B68" s="93" t="s">
        <v>84</v>
      </c>
      <c r="C68" s="94">
        <f t="shared" si="28"/>
        <v>39</v>
      </c>
      <c r="D68" s="94">
        <f t="shared" si="29"/>
        <v>6</v>
      </c>
      <c r="E68" s="94">
        <f t="shared" si="30"/>
        <v>33</v>
      </c>
      <c r="F68" s="93" t="s">
        <v>122</v>
      </c>
      <c r="G68" s="94">
        <f t="shared" si="31"/>
        <v>43</v>
      </c>
      <c r="H68" s="94">
        <f t="shared" si="32"/>
        <v>11</v>
      </c>
      <c r="I68" s="94">
        <f t="shared" si="33"/>
        <v>32</v>
      </c>
      <c r="N68" s="25" t="s">
        <v>114</v>
      </c>
      <c r="O68" s="89">
        <f>VLOOKUP($N68,'[1]2025 Sign Ups'!$B$2:$E$127,4,FALSE)</f>
        <v>6</v>
      </c>
      <c r="P68" s="90">
        <v>5</v>
      </c>
      <c r="Q68" s="90">
        <v>4</v>
      </c>
      <c r="R68" s="90">
        <v>5</v>
      </c>
      <c r="S68" s="90">
        <v>3</v>
      </c>
      <c r="T68" s="90">
        <v>4</v>
      </c>
      <c r="U68" s="90">
        <v>4</v>
      </c>
      <c r="V68" s="90">
        <v>5</v>
      </c>
      <c r="W68" s="90">
        <v>3</v>
      </c>
      <c r="X68" s="90">
        <v>5</v>
      </c>
      <c r="Y68" s="91">
        <f t="shared" ref="Y68:Y99" si="34">IF(P68&gt;1,SUM(P68:X68),"")</f>
        <v>38</v>
      </c>
      <c r="Z68" s="91">
        <f t="shared" si="24"/>
        <v>2</v>
      </c>
      <c r="AA68" s="91">
        <f t="shared" ref="AA68:AA99" si="35">IF(P68&gt;0,SUM(Y68-Z68)," ")</f>
        <v>36</v>
      </c>
      <c r="AB68" s="92">
        <f>INDEX('[1]2025 Yr Scores.Hdicaps'!$Z$3:$Z$103, MATCH($N68,'[1]2025 Yr Scores.Hdicaps'!$A$3:$A$102,0))</f>
        <v>1.8000000000000043</v>
      </c>
      <c r="AC68" s="92">
        <f>INDEX('[1]2025 Yr Scores.Hdicaps'!$AA$3:$AA$103, MATCH($N68,'[1]2025 Yr Scores.Hdicaps'!$A$3:$A$103,0))</f>
        <v>1.8000000000000043</v>
      </c>
    </row>
    <row r="69" spans="2:29" ht="15.75" x14ac:dyDescent="0.25">
      <c r="B69" s="93" t="s">
        <v>89</v>
      </c>
      <c r="C69" s="94">
        <f t="shared" si="28"/>
        <v>39</v>
      </c>
      <c r="D69" s="94">
        <f t="shared" si="29"/>
        <v>5</v>
      </c>
      <c r="E69" s="94">
        <f t="shared" si="30"/>
        <v>34</v>
      </c>
      <c r="F69" s="93" t="s">
        <v>140</v>
      </c>
      <c r="G69" s="94">
        <f t="shared" si="31"/>
        <v>39</v>
      </c>
      <c r="H69" s="94">
        <f t="shared" si="32"/>
        <v>6</v>
      </c>
      <c r="I69" s="94">
        <f t="shared" si="33"/>
        <v>33</v>
      </c>
      <c r="N69" s="25" t="s">
        <v>115</v>
      </c>
      <c r="O69" s="89">
        <f>VLOOKUP($N69,'[1]2025 Sign Ups'!$B$2:$E$127,4,FALSE)</f>
        <v>1</v>
      </c>
      <c r="P69" s="90">
        <v>4</v>
      </c>
      <c r="Q69" s="90">
        <v>5</v>
      </c>
      <c r="R69" s="90">
        <v>7</v>
      </c>
      <c r="S69" s="90">
        <v>4</v>
      </c>
      <c r="T69" s="90">
        <v>5</v>
      </c>
      <c r="U69" s="90">
        <v>5</v>
      </c>
      <c r="V69" s="90">
        <v>6</v>
      </c>
      <c r="W69" s="90">
        <v>4</v>
      </c>
      <c r="X69" s="90">
        <v>5</v>
      </c>
      <c r="Y69" s="91">
        <f t="shared" si="34"/>
        <v>45</v>
      </c>
      <c r="Z69" s="91">
        <f t="shared" si="24"/>
        <v>12</v>
      </c>
      <c r="AA69" s="91">
        <f t="shared" si="35"/>
        <v>33</v>
      </c>
      <c r="AB69" s="92">
        <f>INDEX('[1]2025 Yr Scores.Hdicaps'!$Z$3:$Z$103, MATCH($N69,'[1]2025 Yr Scores.Hdicaps'!$A$3:$A$102,0))</f>
        <v>12.100000000000001</v>
      </c>
      <c r="AC69" s="92">
        <f>INDEX('[1]2025 Yr Scores.Hdicaps'!$AA$3:$AA$103, MATCH($N69,'[1]2025 Yr Scores.Hdicaps'!$A$3:$A$103,0))</f>
        <v>11.600000000000001</v>
      </c>
    </row>
    <row r="70" spans="2:29" ht="15.75" x14ac:dyDescent="0.25">
      <c r="B70" s="93" t="s">
        <v>37</v>
      </c>
      <c r="C70" s="94">
        <f t="shared" si="28"/>
        <v>45</v>
      </c>
      <c r="D70" s="94">
        <f t="shared" si="29"/>
        <v>11</v>
      </c>
      <c r="E70" s="94">
        <f t="shared" si="30"/>
        <v>34</v>
      </c>
      <c r="F70" s="93" t="s">
        <v>121</v>
      </c>
      <c r="G70" s="94">
        <f t="shared" si="31"/>
        <v>44</v>
      </c>
      <c r="H70" s="94">
        <f t="shared" si="32"/>
        <v>10</v>
      </c>
      <c r="I70" s="94">
        <f t="shared" si="33"/>
        <v>34</v>
      </c>
      <c r="N70" s="47" t="s">
        <v>116</v>
      </c>
      <c r="O70" s="89">
        <f>VLOOKUP($N70,'[1]2025 Sign Ups'!$B$2:$E$127,4,FALSE)</f>
        <v>8</v>
      </c>
      <c r="P70" s="90"/>
      <c r="Q70" s="90"/>
      <c r="R70" s="90"/>
      <c r="S70" s="90"/>
      <c r="T70" s="90"/>
      <c r="U70" s="90"/>
      <c r="V70" s="90"/>
      <c r="W70" s="90"/>
      <c r="X70" s="90"/>
      <c r="Y70" s="91" t="str">
        <f t="shared" si="34"/>
        <v/>
      </c>
      <c r="Z70" s="91">
        <f t="shared" si="24"/>
        <v>5</v>
      </c>
      <c r="AA70" s="91" t="str">
        <f t="shared" si="35"/>
        <v xml:space="preserve"> </v>
      </c>
      <c r="AB70" s="92">
        <f>INDEX('[1]2025 Yr Scores.Hdicaps'!$Z$3:$Z$103, MATCH($N70,'[1]2025 Yr Scores.Hdicaps'!$A$3:$A$102,0))</f>
        <v>5.3999999999999986</v>
      </c>
      <c r="AC70" s="92">
        <f>INDEX('[1]2025 Yr Scores.Hdicaps'!$AA$3:$AA$103, MATCH($N70,'[1]2025 Yr Scores.Hdicaps'!$A$3:$A$103,0))</f>
        <v>5.3999999999999986</v>
      </c>
    </row>
    <row r="71" spans="2:29" ht="15.75" x14ac:dyDescent="0.25">
      <c r="B71" s="93" t="s">
        <v>138</v>
      </c>
      <c r="C71" s="94">
        <f t="shared" si="28"/>
        <v>47</v>
      </c>
      <c r="D71" s="94">
        <f t="shared" si="29"/>
        <v>12</v>
      </c>
      <c r="E71" s="94">
        <f t="shared" si="30"/>
        <v>35</v>
      </c>
      <c r="F71" s="93" t="s">
        <v>66</v>
      </c>
      <c r="G71" s="94">
        <f t="shared" si="31"/>
        <v>40</v>
      </c>
      <c r="H71" s="94">
        <f t="shared" si="32"/>
        <v>5</v>
      </c>
      <c r="I71" s="94">
        <f t="shared" si="33"/>
        <v>35</v>
      </c>
      <c r="N71" s="25" t="s">
        <v>117</v>
      </c>
      <c r="O71" s="89">
        <f>VLOOKUP($N71,'[1]2025 Sign Ups'!$B$2:$E$127,4,FALSE)</f>
        <v>2</v>
      </c>
      <c r="P71" s="90"/>
      <c r="Q71" s="90"/>
      <c r="R71" s="90"/>
      <c r="S71" s="90"/>
      <c r="T71" s="90"/>
      <c r="U71" s="90"/>
      <c r="V71" s="90"/>
      <c r="W71" s="90"/>
      <c r="X71" s="90"/>
      <c r="Y71" s="91" t="str">
        <f t="shared" si="34"/>
        <v/>
      </c>
      <c r="Z71" s="91">
        <f t="shared" si="24"/>
        <v>1</v>
      </c>
      <c r="AA71" s="91" t="str">
        <f t="shared" si="35"/>
        <v xml:space="preserve"> </v>
      </c>
      <c r="AB71" s="92">
        <f>INDEX('[1]2025 Yr Scores.Hdicaps'!$Z$3:$Z$103, MATCH($N71,'[1]2025 Yr Scores.Hdicaps'!$A$3:$A$102,0))</f>
        <v>0.92500000000000426</v>
      </c>
      <c r="AC71" s="92">
        <f>INDEX('[1]2025 Yr Scores.Hdicaps'!$AA$3:$AA$103, MATCH($N71,'[1]2025 Yr Scores.Hdicaps'!$A$3:$A$103,0))</f>
        <v>0.92500000000000426</v>
      </c>
    </row>
    <row r="72" spans="2:29" ht="15.75" x14ac:dyDescent="0.25">
      <c r="B72" s="98" t="s">
        <v>110</v>
      </c>
      <c r="C72" s="89">
        <f t="shared" si="28"/>
        <v>43</v>
      </c>
      <c r="D72" s="89">
        <f t="shared" si="29"/>
        <v>6</v>
      </c>
      <c r="E72" s="89">
        <f t="shared" si="30"/>
        <v>37</v>
      </c>
      <c r="F72" s="98" t="s">
        <v>127</v>
      </c>
      <c r="G72" s="89">
        <f t="shared" si="31"/>
        <v>39</v>
      </c>
      <c r="H72" s="89">
        <f t="shared" si="32"/>
        <v>2</v>
      </c>
      <c r="I72" s="89">
        <f t="shared" si="33"/>
        <v>37</v>
      </c>
      <c r="N72" s="25" t="s">
        <v>118</v>
      </c>
      <c r="O72" s="89">
        <f>VLOOKUP($N72,'[1]2025 Sign Ups'!$B$2:$E$127,4,FALSE)</f>
        <v>6</v>
      </c>
      <c r="P72" s="90">
        <v>6</v>
      </c>
      <c r="Q72" s="90">
        <v>6</v>
      </c>
      <c r="R72" s="90">
        <v>6</v>
      </c>
      <c r="S72" s="90">
        <v>4</v>
      </c>
      <c r="T72" s="90">
        <v>4</v>
      </c>
      <c r="U72" s="90">
        <v>4</v>
      </c>
      <c r="V72" s="90">
        <v>6</v>
      </c>
      <c r="W72" s="90">
        <v>4</v>
      </c>
      <c r="X72" s="90">
        <v>4</v>
      </c>
      <c r="Y72" s="91">
        <f t="shared" si="34"/>
        <v>44</v>
      </c>
      <c r="Z72" s="91">
        <f t="shared" si="24"/>
        <v>6</v>
      </c>
      <c r="AA72" s="91">
        <f t="shared" si="35"/>
        <v>38</v>
      </c>
      <c r="AB72" s="92">
        <f>INDEX('[1]2025 Yr Scores.Hdicaps'!$Z$3:$Z$103, MATCH($N72,'[1]2025 Yr Scores.Hdicaps'!$A$3:$A$102,0))</f>
        <v>6.3999999999999986</v>
      </c>
      <c r="AC72" s="92">
        <f>INDEX('[1]2025 Yr Scores.Hdicaps'!$AA$3:$AA$103, MATCH($N72,'[1]2025 Yr Scores.Hdicaps'!$A$3:$A$103,0))</f>
        <v>6.3999999999999986</v>
      </c>
    </row>
    <row r="73" spans="2:29" ht="15.75" x14ac:dyDescent="0.25">
      <c r="B73" s="98" t="s">
        <v>77</v>
      </c>
      <c r="C73" s="89">
        <f t="shared" si="28"/>
        <v>39</v>
      </c>
      <c r="D73" s="89">
        <f t="shared" si="29"/>
        <v>1</v>
      </c>
      <c r="E73" s="89">
        <f t="shared" si="30"/>
        <v>38</v>
      </c>
      <c r="F73" s="98" t="s">
        <v>113</v>
      </c>
      <c r="G73" s="89" t="str">
        <f t="shared" si="31"/>
        <v/>
      </c>
      <c r="H73" s="89">
        <f t="shared" si="32"/>
        <v>6</v>
      </c>
      <c r="I73" s="89" t="str">
        <f t="shared" si="33"/>
        <v xml:space="preserve"> </v>
      </c>
      <c r="N73" s="25" t="s">
        <v>119</v>
      </c>
      <c r="O73" s="89">
        <f>VLOOKUP($N73,'[1]2025 Sign Ups'!$B$2:$E$127,4,FALSE)</f>
        <v>3</v>
      </c>
      <c r="P73" s="90"/>
      <c r="Q73" s="90"/>
      <c r="R73" s="90"/>
      <c r="S73" s="90"/>
      <c r="T73" s="90"/>
      <c r="U73" s="90"/>
      <c r="V73" s="90"/>
      <c r="W73" s="90"/>
      <c r="X73" s="90"/>
      <c r="Y73" s="91" t="str">
        <f t="shared" si="34"/>
        <v/>
      </c>
      <c r="Z73" s="91">
        <f t="shared" si="24"/>
        <v>11</v>
      </c>
      <c r="AA73" s="91" t="str">
        <f t="shared" si="35"/>
        <v xml:space="preserve"> </v>
      </c>
      <c r="AB73" s="92">
        <f>INDEX('[1]2025 Yr Scores.Hdicaps'!$Z$3:$Z$103, MATCH($N73,'[1]2025 Yr Scores.Hdicaps'!$A$3:$A$102,0))</f>
        <v>11.300000000000004</v>
      </c>
      <c r="AC73" s="92">
        <f>INDEX('[1]2025 Yr Scores.Hdicaps'!$AA$3:$AA$103, MATCH($N73,'[1]2025 Yr Scores.Hdicaps'!$A$3:$A$103,0))</f>
        <v>11.300000000000004</v>
      </c>
    </row>
    <row r="74" spans="2:29" ht="15.75" x14ac:dyDescent="0.25">
      <c r="B74" s="98" t="s">
        <v>103</v>
      </c>
      <c r="C74" s="89" t="str">
        <f t="shared" si="28"/>
        <v/>
      </c>
      <c r="D74" s="89">
        <f t="shared" si="29"/>
        <v>7</v>
      </c>
      <c r="E74" s="89" t="str">
        <f t="shared" si="30"/>
        <v xml:space="preserve"> </v>
      </c>
      <c r="F74" s="97" t="s">
        <v>124</v>
      </c>
      <c r="G74" s="89" t="str">
        <f t="shared" si="31"/>
        <v/>
      </c>
      <c r="H74" s="89">
        <f t="shared" si="32"/>
        <v>11</v>
      </c>
      <c r="I74" s="89" t="str">
        <f t="shared" si="33"/>
        <v xml:space="preserve"> </v>
      </c>
      <c r="N74" s="42" t="s">
        <v>120</v>
      </c>
      <c r="O74" s="89">
        <f>VLOOKUP($N74,'[1]2025 Sign Ups'!$B$2:$E$127,4,FALSE)</f>
        <v>1</v>
      </c>
      <c r="P74" s="90">
        <v>5</v>
      </c>
      <c r="Q74" s="90">
        <v>5</v>
      </c>
      <c r="R74" s="90">
        <v>6</v>
      </c>
      <c r="S74" s="90">
        <v>4</v>
      </c>
      <c r="T74" s="90">
        <v>5</v>
      </c>
      <c r="U74" s="90">
        <v>5</v>
      </c>
      <c r="V74" s="90">
        <v>8</v>
      </c>
      <c r="W74" s="90">
        <v>4</v>
      </c>
      <c r="X74" s="90">
        <v>6</v>
      </c>
      <c r="Y74" s="91">
        <f t="shared" si="34"/>
        <v>48</v>
      </c>
      <c r="Z74" s="91">
        <f t="shared" si="24"/>
        <v>6</v>
      </c>
      <c r="AA74" s="91">
        <f t="shared" si="35"/>
        <v>42</v>
      </c>
      <c r="AB74" s="92">
        <f>INDEX('[1]2025 Yr Scores.Hdicaps'!$Z$3:$Z$103, MATCH($N74,'[1]2025 Yr Scores.Hdicaps'!$A$3:$A$102,0))</f>
        <v>6.0500000000000043</v>
      </c>
      <c r="AC74" s="92">
        <f>INDEX('[1]2025 Yr Scores.Hdicaps'!$AA$3:$AA$103, MATCH($N74,'[1]2025 Yr Scores.Hdicaps'!$A$3:$A$103,0))</f>
        <v>6.0500000000000043</v>
      </c>
    </row>
    <row r="75" spans="2:29" ht="15.75" x14ac:dyDescent="0.25">
      <c r="B75" s="97" t="s">
        <v>119</v>
      </c>
      <c r="C75" s="89" t="str">
        <f t="shared" si="28"/>
        <v/>
      </c>
      <c r="D75" s="89">
        <f t="shared" si="29"/>
        <v>11</v>
      </c>
      <c r="E75" s="89" t="str">
        <f t="shared" si="30"/>
        <v xml:space="preserve"> </v>
      </c>
      <c r="F75" s="97" t="s">
        <v>129</v>
      </c>
      <c r="G75" s="89" t="str">
        <f t="shared" si="31"/>
        <v/>
      </c>
      <c r="H75" s="89">
        <f t="shared" si="32"/>
        <v>17</v>
      </c>
      <c r="I75" s="89" t="str">
        <f t="shared" si="33"/>
        <v xml:space="preserve"> </v>
      </c>
      <c r="N75" s="25" t="s">
        <v>121</v>
      </c>
      <c r="O75" s="89">
        <f>VLOOKUP($N75,'[1]2025 Sign Ups'!$B$2:$E$127,4,FALSE)</f>
        <v>9</v>
      </c>
      <c r="P75" s="90">
        <v>6</v>
      </c>
      <c r="Q75" s="90">
        <v>4</v>
      </c>
      <c r="R75" s="90">
        <v>6</v>
      </c>
      <c r="S75" s="90">
        <v>3</v>
      </c>
      <c r="T75" s="90">
        <v>4</v>
      </c>
      <c r="U75" s="90">
        <v>5</v>
      </c>
      <c r="V75" s="90">
        <v>7</v>
      </c>
      <c r="W75" s="90">
        <v>3</v>
      </c>
      <c r="X75" s="90">
        <v>6</v>
      </c>
      <c r="Y75" s="91">
        <f t="shared" si="34"/>
        <v>44</v>
      </c>
      <c r="Z75" s="91">
        <f t="shared" si="24"/>
        <v>10</v>
      </c>
      <c r="AA75" s="91">
        <f t="shared" si="35"/>
        <v>34</v>
      </c>
      <c r="AB75" s="92">
        <f>INDEX('[1]2025 Yr Scores.Hdicaps'!$Z$3:$Z$103, MATCH($N75,'[1]2025 Yr Scores.Hdicaps'!$A$3:$A$102,0))</f>
        <v>10.350000000000001</v>
      </c>
      <c r="AC75" s="92">
        <f>INDEX('[1]2025 Yr Scores.Hdicaps'!$AA$3:$AA$103, MATCH($N75,'[1]2025 Yr Scores.Hdicaps'!$A$3:$A$103,0))</f>
        <v>10</v>
      </c>
    </row>
    <row r="76" spans="2:29" ht="15.75" x14ac:dyDescent="0.25">
      <c r="B76" s="98"/>
      <c r="C76" s="59"/>
      <c r="D76" s="59"/>
      <c r="E76" s="59"/>
      <c r="F76" s="97"/>
      <c r="G76" s="89"/>
      <c r="H76" s="89"/>
      <c r="I76" s="89"/>
      <c r="N76" s="25" t="s">
        <v>122</v>
      </c>
      <c r="O76" s="89">
        <f>VLOOKUP($N76,'[1]2025 Sign Ups'!$B$2:$E$127,4,FALSE)</f>
        <v>9</v>
      </c>
      <c r="P76" s="90">
        <v>6</v>
      </c>
      <c r="Q76" s="90">
        <v>4</v>
      </c>
      <c r="R76" s="90">
        <v>6</v>
      </c>
      <c r="S76" s="90">
        <v>3</v>
      </c>
      <c r="T76" s="90">
        <v>4</v>
      </c>
      <c r="U76" s="90">
        <v>5</v>
      </c>
      <c r="V76" s="90">
        <v>6</v>
      </c>
      <c r="W76" s="90">
        <v>4</v>
      </c>
      <c r="X76" s="90">
        <v>5</v>
      </c>
      <c r="Y76" s="91">
        <f t="shared" si="34"/>
        <v>43</v>
      </c>
      <c r="Z76" s="91">
        <f t="shared" si="24"/>
        <v>11</v>
      </c>
      <c r="AA76" s="91">
        <f t="shared" si="35"/>
        <v>32</v>
      </c>
      <c r="AB76" s="92">
        <f>INDEX('[1]2025 Yr Scores.Hdicaps'!$Z$3:$Z$103, MATCH($N76,'[1]2025 Yr Scores.Hdicaps'!$A$3:$A$102,0))</f>
        <v>11.399999999999999</v>
      </c>
      <c r="AC76" s="92">
        <f>INDEX('[1]2025 Yr Scores.Hdicaps'!$AA$3:$AA$103, MATCH($N76,'[1]2025 Yr Scores.Hdicaps'!$A$3:$A$103,0))</f>
        <v>10.399999999999999</v>
      </c>
    </row>
    <row r="77" spans="2:29" ht="15.75" x14ac:dyDescent="0.25">
      <c r="B77" s="99" t="s">
        <v>195</v>
      </c>
      <c r="C77" s="100"/>
      <c r="D77" s="101">
        <f>AVERAGE(D66:D74)</f>
        <v>7.333333333333333</v>
      </c>
      <c r="E77" s="103">
        <f>SUM(E66:E71)</f>
        <v>199</v>
      </c>
      <c r="F77" s="99" t="s">
        <v>195</v>
      </c>
      <c r="G77" s="100"/>
      <c r="H77" s="101">
        <f>AVERAGE(H66:H74)</f>
        <v>8</v>
      </c>
      <c r="I77" s="102">
        <f>SUM(I66:I71)</f>
        <v>197</v>
      </c>
      <c r="N77" s="25" t="s">
        <v>123</v>
      </c>
      <c r="O77" s="89">
        <f>VLOOKUP($N77,'[1]2025 Sign Ups'!$B$2:$E$127,4,FALSE)</f>
        <v>2</v>
      </c>
      <c r="P77" s="90">
        <v>6</v>
      </c>
      <c r="Q77" s="90">
        <v>5</v>
      </c>
      <c r="R77" s="90">
        <v>5</v>
      </c>
      <c r="S77" s="90">
        <v>6</v>
      </c>
      <c r="T77" s="90">
        <v>6</v>
      </c>
      <c r="U77" s="90">
        <v>4</v>
      </c>
      <c r="V77" s="90">
        <v>8</v>
      </c>
      <c r="W77" s="90">
        <v>3</v>
      </c>
      <c r="X77" s="90">
        <v>8</v>
      </c>
      <c r="Y77" s="91">
        <f t="shared" si="34"/>
        <v>51</v>
      </c>
      <c r="Z77" s="108">
        <f>IF(AB77="TBD","TBD",ROUND(AB77,0))-1</f>
        <v>12</v>
      </c>
      <c r="AA77" s="91">
        <f t="shared" si="35"/>
        <v>39</v>
      </c>
      <c r="AB77" s="92">
        <f>INDEX('[1]2025 Yr Scores.Hdicaps'!$Z$3:$Z$103, MATCH($N77,'[1]2025 Yr Scores.Hdicaps'!$A$3:$A$102,0))</f>
        <v>13.100000000000001</v>
      </c>
      <c r="AC77" s="92">
        <f>INDEX('[1]2025 Yr Scores.Hdicaps'!$AA$3:$AA$103, MATCH($N77,'[1]2025 Yr Scores.Hdicaps'!$A$3:$A$103,0))</f>
        <v>13.100000000000001</v>
      </c>
    </row>
    <row r="78" spans="2:29" ht="15.75" x14ac:dyDescent="0.25">
      <c r="B78" s="99" t="s">
        <v>196</v>
      </c>
      <c r="C78" s="100"/>
      <c r="D78" s="101"/>
      <c r="E78" s="89">
        <f>E77-SUM($H$1*6)</f>
        <v>-11</v>
      </c>
      <c r="F78" s="99" t="s">
        <v>196</v>
      </c>
      <c r="G78" s="100"/>
      <c r="H78" s="101"/>
      <c r="I78" s="94">
        <f>I77-SUM($H$1*6)</f>
        <v>-13</v>
      </c>
      <c r="N78" s="25" t="s">
        <v>124</v>
      </c>
      <c r="O78" s="89">
        <f>VLOOKUP($N78,'[1]2025 Sign Ups'!$B$2:$E$127,4,FALSE)</f>
        <v>9</v>
      </c>
      <c r="P78" s="90"/>
      <c r="Q78" s="90"/>
      <c r="R78" s="90"/>
      <c r="S78" s="90"/>
      <c r="T78" s="90"/>
      <c r="U78" s="90"/>
      <c r="V78" s="90"/>
      <c r="W78" s="90"/>
      <c r="X78" s="90"/>
      <c r="Y78" s="91" t="str">
        <f t="shared" si="34"/>
        <v/>
      </c>
      <c r="Z78" s="91">
        <f t="shared" ref="Z78:Z88" si="36">IF(AB78="TBD","TBD",ROUND(AB78,0))</f>
        <v>11</v>
      </c>
      <c r="AA78" s="91" t="str">
        <f t="shared" si="35"/>
        <v xml:space="preserve"> </v>
      </c>
      <c r="AB78" s="92">
        <f>INDEX('[1]2025 Yr Scores.Hdicaps'!$Z$3:$Z$103, MATCH($N78,'[1]2025 Yr Scores.Hdicaps'!$A$3:$A$102,0))</f>
        <v>10.600000000000001</v>
      </c>
      <c r="AC78" s="92">
        <f>INDEX('[1]2025 Yr Scores.Hdicaps'!$AA$3:$AA$103, MATCH($N78,'[1]2025 Yr Scores.Hdicaps'!$A$3:$A$103,0))</f>
        <v>10.600000000000001</v>
      </c>
    </row>
    <row r="79" spans="2:29" ht="15.75" x14ac:dyDescent="0.25">
      <c r="B79" s="116"/>
      <c r="C79" s="117"/>
      <c r="D79" s="118"/>
      <c r="E79" s="119"/>
      <c r="F79" s="116"/>
      <c r="G79" s="117"/>
      <c r="H79" s="118"/>
      <c r="I79" s="119"/>
      <c r="J79" s="120"/>
      <c r="K79" s="120"/>
      <c r="L79" s="121"/>
      <c r="N79" s="25" t="s">
        <v>125</v>
      </c>
      <c r="O79" s="89">
        <f>VLOOKUP($N79,'[1]2025 Sign Ups'!$B$2:$E$127,4,FALSE)</f>
        <v>2</v>
      </c>
      <c r="P79" s="90">
        <v>7</v>
      </c>
      <c r="Q79" s="90">
        <v>5</v>
      </c>
      <c r="R79" s="90">
        <v>7</v>
      </c>
      <c r="S79" s="90">
        <v>3</v>
      </c>
      <c r="T79" s="90">
        <v>6</v>
      </c>
      <c r="U79" s="90">
        <v>6</v>
      </c>
      <c r="V79" s="90">
        <v>7</v>
      </c>
      <c r="W79" s="90">
        <v>4</v>
      </c>
      <c r="X79" s="90">
        <v>5</v>
      </c>
      <c r="Y79" s="91">
        <f t="shared" si="34"/>
        <v>50</v>
      </c>
      <c r="Z79" s="91">
        <f t="shared" si="36"/>
        <v>10</v>
      </c>
      <c r="AA79" s="91">
        <f t="shared" si="35"/>
        <v>40</v>
      </c>
      <c r="AB79" s="92">
        <f>INDEX('[1]2025 Yr Scores.Hdicaps'!$Z$3:$Z$103, MATCH($N79,'[1]2025 Yr Scores.Hdicaps'!$A$3:$A$102,0))</f>
        <v>10.450000000000003</v>
      </c>
      <c r="AC79" s="92">
        <f>INDEX('[1]2025 Yr Scores.Hdicaps'!$AA$3:$AA$103, MATCH($N79,'[1]2025 Yr Scores.Hdicaps'!$A$3:$A$103,0))</f>
        <v>10.450000000000003</v>
      </c>
    </row>
    <row r="80" spans="2:29" ht="15.75" x14ac:dyDescent="0.25">
      <c r="B80" s="122" t="s">
        <v>241</v>
      </c>
      <c r="C80" s="123"/>
      <c r="D80" s="123"/>
      <c r="E80" s="123"/>
      <c r="F80" s="123"/>
      <c r="G80" s="123"/>
      <c r="H80" s="123"/>
      <c r="I80" s="110"/>
      <c r="J80" s="120"/>
      <c r="K80" s="120"/>
      <c r="L80" s="121"/>
      <c r="N80" s="25" t="s">
        <v>126</v>
      </c>
      <c r="O80" s="89">
        <f>VLOOKUP($N80,'[1]2025 Sign Ups'!$B$2:$E$127,4,FALSE)</f>
        <v>5</v>
      </c>
      <c r="P80" s="90">
        <v>5</v>
      </c>
      <c r="Q80" s="90">
        <v>4</v>
      </c>
      <c r="R80" s="90">
        <v>6</v>
      </c>
      <c r="S80" s="90">
        <v>3</v>
      </c>
      <c r="T80" s="90">
        <v>4</v>
      </c>
      <c r="U80" s="90">
        <v>5</v>
      </c>
      <c r="V80" s="90">
        <v>5</v>
      </c>
      <c r="W80" s="90">
        <v>4</v>
      </c>
      <c r="X80" s="90">
        <v>4</v>
      </c>
      <c r="Y80" s="91">
        <f t="shared" si="34"/>
        <v>40</v>
      </c>
      <c r="Z80" s="91">
        <f t="shared" si="36"/>
        <v>4</v>
      </c>
      <c r="AA80" s="91">
        <f t="shared" si="35"/>
        <v>36</v>
      </c>
      <c r="AB80" s="92">
        <f>INDEX('[1]2025 Yr Scores.Hdicaps'!$Z$3:$Z$103, MATCH($N80,'[1]2025 Yr Scores.Hdicaps'!$A$3:$A$102,0))</f>
        <v>4</v>
      </c>
      <c r="AC80" s="92">
        <f>INDEX('[1]2025 Yr Scores.Hdicaps'!$AA$3:$AA$103, MATCH($N80,'[1]2025 Yr Scores.Hdicaps'!$A$3:$A$103,0))</f>
        <v>3.8000000000000043</v>
      </c>
    </row>
    <row r="81" spans="1:29" ht="15.75" x14ac:dyDescent="0.25">
      <c r="B81" s="60" t="s">
        <v>215</v>
      </c>
      <c r="C81" s="60">
        <v>1</v>
      </c>
      <c r="D81" s="60">
        <v>2</v>
      </c>
      <c r="E81" s="60"/>
      <c r="F81" s="60"/>
      <c r="G81" s="60"/>
      <c r="H81" s="60"/>
      <c r="I81" s="60"/>
      <c r="J81" s="60"/>
      <c r="K81" s="60"/>
      <c r="L81" s="60"/>
      <c r="N81" s="25" t="s">
        <v>127</v>
      </c>
      <c r="O81" s="89">
        <f>VLOOKUP($N81,'[1]2025 Sign Ups'!$B$2:$E$127,4,FALSE)</f>
        <v>9</v>
      </c>
      <c r="P81" s="90">
        <v>4</v>
      </c>
      <c r="Q81" s="90">
        <v>4</v>
      </c>
      <c r="R81" s="90">
        <v>5</v>
      </c>
      <c r="S81" s="90">
        <v>3</v>
      </c>
      <c r="T81" s="90">
        <v>4</v>
      </c>
      <c r="U81" s="90">
        <v>4</v>
      </c>
      <c r="V81" s="90">
        <v>6</v>
      </c>
      <c r="W81" s="90">
        <v>4</v>
      </c>
      <c r="X81" s="90">
        <v>5</v>
      </c>
      <c r="Y81" s="91">
        <f t="shared" si="34"/>
        <v>39</v>
      </c>
      <c r="Z81" s="91">
        <f t="shared" si="36"/>
        <v>2</v>
      </c>
      <c r="AA81" s="91">
        <f t="shared" si="35"/>
        <v>37</v>
      </c>
      <c r="AB81" s="92">
        <f>INDEX('[1]2025 Yr Scores.Hdicaps'!$Z$3:$Z$103, MATCH($N81,'[1]2025 Yr Scores.Hdicaps'!$A$3:$A$102,0))</f>
        <v>2.25</v>
      </c>
      <c r="AC81" s="92">
        <f>INDEX('[1]2025 Yr Scores.Hdicaps'!$AA$3:$AA$103, MATCH($N81,'[1]2025 Yr Scores.Hdicaps'!$A$3:$A$103,0))</f>
        <v>2.3500000000000014</v>
      </c>
    </row>
    <row r="82" spans="1:29" ht="15.75" x14ac:dyDescent="0.25">
      <c r="A82" s="124" t="s">
        <v>216</v>
      </c>
      <c r="B82" s="125" t="s">
        <v>217</v>
      </c>
      <c r="C82" s="125">
        <v>7</v>
      </c>
      <c r="D82" s="125">
        <v>6</v>
      </c>
      <c r="E82" s="125">
        <v>5.0999999999999996</v>
      </c>
      <c r="F82" s="125">
        <v>5</v>
      </c>
      <c r="G82" s="125">
        <v>4.2</v>
      </c>
      <c r="H82" s="125">
        <v>4.0999999999999996</v>
      </c>
      <c r="I82" s="125">
        <v>4</v>
      </c>
      <c r="J82" s="125">
        <v>3.51</v>
      </c>
      <c r="K82" s="125">
        <v>3.5</v>
      </c>
      <c r="L82" s="125">
        <v>3</v>
      </c>
      <c r="N82" s="25" t="s">
        <v>128</v>
      </c>
      <c r="O82" s="89">
        <f>VLOOKUP($N82,'[1]2025 Sign Ups'!$B$2:$E$127,4,FALSE)</f>
        <v>4</v>
      </c>
      <c r="P82" s="90"/>
      <c r="Q82" s="90"/>
      <c r="R82" s="90"/>
      <c r="S82" s="90"/>
      <c r="T82" s="90"/>
      <c r="U82" s="90"/>
      <c r="V82" s="90"/>
      <c r="W82" s="90"/>
      <c r="X82" s="90"/>
      <c r="Y82" s="91" t="str">
        <f t="shared" si="34"/>
        <v/>
      </c>
      <c r="Z82" s="91">
        <f t="shared" si="36"/>
        <v>10</v>
      </c>
      <c r="AA82" s="91" t="str">
        <f t="shared" si="35"/>
        <v xml:space="preserve"> </v>
      </c>
      <c r="AB82" s="92">
        <f>INDEX('[1]2025 Yr Scores.Hdicaps'!$Z$3:$Z$103, MATCH($N82,'[1]2025 Yr Scores.Hdicaps'!$A$3:$A$102,0))</f>
        <v>9.5</v>
      </c>
      <c r="AC82" s="92">
        <f>INDEX('[1]2025 Yr Scores.Hdicaps'!$AA$3:$AA$103, MATCH($N82,'[1]2025 Yr Scores.Hdicaps'!$A$3:$A$103,0))</f>
        <v>9.5</v>
      </c>
    </row>
    <row r="83" spans="1:29" ht="15.75" x14ac:dyDescent="0.25">
      <c r="A83" s="126">
        <v>1</v>
      </c>
      <c r="B83" s="127" t="s">
        <v>218</v>
      </c>
      <c r="C83" s="127" t="s">
        <v>208</v>
      </c>
      <c r="D83" s="127" t="s">
        <v>205</v>
      </c>
      <c r="E83" s="127" t="s">
        <v>199</v>
      </c>
      <c r="F83" s="127" t="s">
        <v>194</v>
      </c>
      <c r="G83" s="127" t="s">
        <v>200</v>
      </c>
      <c r="H83" s="127" t="s">
        <v>213</v>
      </c>
      <c r="I83" s="127" t="s">
        <v>219</v>
      </c>
      <c r="J83" s="127" t="s">
        <v>190</v>
      </c>
      <c r="K83" s="127" t="s">
        <v>209</v>
      </c>
      <c r="L83" s="127" t="s">
        <v>214</v>
      </c>
      <c r="N83" s="25" t="s">
        <v>129</v>
      </c>
      <c r="O83" s="89">
        <f>VLOOKUP($N83,'[1]2025 Sign Ups'!$B$2:$E$127,4,FALSE)</f>
        <v>9</v>
      </c>
      <c r="P83" s="90"/>
      <c r="Q83" s="90"/>
      <c r="R83" s="90"/>
      <c r="S83" s="90"/>
      <c r="T83" s="90"/>
      <c r="U83" s="90"/>
      <c r="V83" s="90"/>
      <c r="W83" s="90"/>
      <c r="X83" s="90"/>
      <c r="Y83" s="91" t="str">
        <f t="shared" si="34"/>
        <v/>
      </c>
      <c r="Z83" s="91">
        <f t="shared" si="36"/>
        <v>17</v>
      </c>
      <c r="AA83" s="91" t="str">
        <f t="shared" si="35"/>
        <v xml:space="preserve"> </v>
      </c>
      <c r="AB83" s="92">
        <f>INDEX('[1]2025 Yr Scores.Hdicaps'!$Z$3:$Z$103, MATCH($N83,'[1]2025 Yr Scores.Hdicaps'!$A$3:$A$102,0))</f>
        <v>16.75</v>
      </c>
      <c r="AC83" s="92">
        <f>INDEX('[1]2025 Yr Scores.Hdicaps'!$AA$3:$AA$103, MATCH($N83,'[1]2025 Yr Scores.Hdicaps'!$A$3:$A$103,0))</f>
        <v>16.75</v>
      </c>
    </row>
    <row r="84" spans="1:29" ht="15.75" x14ac:dyDescent="0.25">
      <c r="A84" s="126">
        <v>2</v>
      </c>
      <c r="B84" s="128">
        <v>45799</v>
      </c>
      <c r="C84" s="129">
        <v>3</v>
      </c>
      <c r="D84" s="130">
        <v>8</v>
      </c>
      <c r="E84" s="126">
        <v>9</v>
      </c>
      <c r="F84" s="129">
        <v>7</v>
      </c>
      <c r="G84" s="126">
        <v>5</v>
      </c>
      <c r="H84" s="131">
        <v>10</v>
      </c>
      <c r="I84" s="131">
        <v>6</v>
      </c>
      <c r="J84" s="132">
        <v>2</v>
      </c>
      <c r="K84" s="133">
        <v>1</v>
      </c>
      <c r="L84" s="129">
        <v>4</v>
      </c>
      <c r="N84" s="25" t="s">
        <v>130</v>
      </c>
      <c r="O84" s="89">
        <f>VLOOKUP($N84,'[1]2025 Sign Ups'!$B$2:$E$127,4,FALSE)</f>
        <v>5</v>
      </c>
      <c r="P84" s="90">
        <v>5</v>
      </c>
      <c r="Q84" s="90">
        <v>6</v>
      </c>
      <c r="R84" s="90">
        <v>7</v>
      </c>
      <c r="S84" s="90">
        <v>3</v>
      </c>
      <c r="T84" s="90">
        <v>4</v>
      </c>
      <c r="U84" s="90">
        <v>4</v>
      </c>
      <c r="V84" s="90">
        <v>5</v>
      </c>
      <c r="W84" s="90">
        <v>3</v>
      </c>
      <c r="X84" s="90">
        <v>4</v>
      </c>
      <c r="Y84" s="91">
        <f t="shared" si="34"/>
        <v>41</v>
      </c>
      <c r="Z84" s="91">
        <f t="shared" si="36"/>
        <v>7</v>
      </c>
      <c r="AA84" s="91">
        <f t="shared" si="35"/>
        <v>34</v>
      </c>
      <c r="AB84" s="92">
        <f>INDEX('[1]2025 Yr Scores.Hdicaps'!$Z$3:$Z$103, MATCH($N84,'[1]2025 Yr Scores.Hdicaps'!$A$3:$A$102,0))</f>
        <v>6.6000000000000014</v>
      </c>
      <c r="AC84" s="92">
        <f>INDEX('[1]2025 Yr Scores.Hdicaps'!$AA$3:$AA$103, MATCH($N84,'[1]2025 Yr Scores.Hdicaps'!$A$3:$A$103,0))</f>
        <v>5.8000000000000043</v>
      </c>
    </row>
    <row r="85" spans="1:29" ht="15.75" x14ac:dyDescent="0.25">
      <c r="A85" s="134">
        <v>3</v>
      </c>
      <c r="B85" s="128">
        <v>45806</v>
      </c>
      <c r="C85" s="129">
        <v>4</v>
      </c>
      <c r="D85" s="129">
        <v>9</v>
      </c>
      <c r="E85" s="126">
        <v>10</v>
      </c>
      <c r="F85" s="130">
        <v>8</v>
      </c>
      <c r="G85" s="126">
        <v>6</v>
      </c>
      <c r="H85" s="126">
        <v>2</v>
      </c>
      <c r="I85" s="129">
        <v>1</v>
      </c>
      <c r="J85" s="131">
        <v>7</v>
      </c>
      <c r="K85" s="130">
        <v>3</v>
      </c>
      <c r="L85" s="126">
        <v>5</v>
      </c>
      <c r="N85" s="25" t="s">
        <v>131</v>
      </c>
      <c r="O85" s="89">
        <f>VLOOKUP($N85,'[1]2025 Sign Ups'!$B$2:$E$127,4,FALSE)</f>
        <v>10</v>
      </c>
      <c r="P85" s="90"/>
      <c r="Q85" s="90"/>
      <c r="R85" s="90"/>
      <c r="S85" s="90"/>
      <c r="T85" s="90"/>
      <c r="U85" s="90"/>
      <c r="V85" s="90"/>
      <c r="W85" s="90"/>
      <c r="X85" s="90"/>
      <c r="Y85" s="91" t="str">
        <f t="shared" si="34"/>
        <v/>
      </c>
      <c r="Z85" s="91">
        <f t="shared" si="36"/>
        <v>9</v>
      </c>
      <c r="AA85" s="91" t="str">
        <f t="shared" si="35"/>
        <v xml:space="preserve"> </v>
      </c>
      <c r="AB85" s="92">
        <f>INDEX('[1]2025 Yr Scores.Hdicaps'!$Z$3:$Z$103, MATCH($N85,'[1]2025 Yr Scores.Hdicaps'!$A$3:$A$102,0))</f>
        <v>8.8000000000000043</v>
      </c>
      <c r="AC85" s="92">
        <f>INDEX('[1]2025 Yr Scores.Hdicaps'!$AA$3:$AA$103, MATCH($N85,'[1]2025 Yr Scores.Hdicaps'!$A$3:$A$103,0))</f>
        <v>8.8000000000000043</v>
      </c>
    </row>
    <row r="86" spans="1:29" ht="15.75" x14ac:dyDescent="0.25">
      <c r="A86" s="134">
        <v>4</v>
      </c>
      <c r="B86" s="128">
        <v>45813</v>
      </c>
      <c r="C86" s="129">
        <v>5</v>
      </c>
      <c r="D86" s="126">
        <v>10</v>
      </c>
      <c r="E86" s="129">
        <v>2</v>
      </c>
      <c r="F86" s="129">
        <v>9</v>
      </c>
      <c r="G86" s="129">
        <v>7</v>
      </c>
      <c r="H86" s="129">
        <v>1</v>
      </c>
      <c r="I86" s="134">
        <v>8</v>
      </c>
      <c r="J86" s="134">
        <v>3</v>
      </c>
      <c r="K86" s="134">
        <v>4</v>
      </c>
      <c r="L86" s="134">
        <v>6</v>
      </c>
      <c r="N86" s="25" t="s">
        <v>132</v>
      </c>
      <c r="O86" s="89">
        <f>VLOOKUP($N86,'[1]2025 Sign Ups'!$B$2:$E$127,4,FALSE)</f>
        <v>2</v>
      </c>
      <c r="P86" s="90">
        <v>6</v>
      </c>
      <c r="Q86" s="90">
        <v>5</v>
      </c>
      <c r="R86" s="90">
        <v>6</v>
      </c>
      <c r="S86" s="90">
        <v>3</v>
      </c>
      <c r="T86" s="90">
        <v>5</v>
      </c>
      <c r="U86" s="90">
        <v>5</v>
      </c>
      <c r="V86" s="90">
        <v>6</v>
      </c>
      <c r="W86" s="90">
        <v>5</v>
      </c>
      <c r="X86" s="90">
        <v>5</v>
      </c>
      <c r="Y86" s="91">
        <f t="shared" si="34"/>
        <v>46</v>
      </c>
      <c r="Z86" s="91">
        <f t="shared" si="36"/>
        <v>11</v>
      </c>
      <c r="AA86" s="91">
        <f t="shared" si="35"/>
        <v>35</v>
      </c>
      <c r="AB86" s="92">
        <f>INDEX('[1]2025 Yr Scores.Hdicaps'!$Z$3:$Z$103, MATCH($N86,'[1]2025 Yr Scores.Hdicaps'!$A$3:$A$102,0))</f>
        <v>10.600000000000001</v>
      </c>
      <c r="AC86" s="92">
        <f>INDEX('[1]2025 Yr Scores.Hdicaps'!$AA$3:$AA$103, MATCH($N86,'[1]2025 Yr Scores.Hdicaps'!$A$3:$A$103,0))</f>
        <v>9.8500000000000014</v>
      </c>
    </row>
    <row r="87" spans="1:29" ht="15.75" x14ac:dyDescent="0.25">
      <c r="A87" s="134">
        <v>5</v>
      </c>
      <c r="B87" s="128">
        <v>45820</v>
      </c>
      <c r="C87" s="134">
        <v>6</v>
      </c>
      <c r="D87" s="129">
        <v>2</v>
      </c>
      <c r="E87" s="134">
        <v>3</v>
      </c>
      <c r="F87" s="129">
        <v>10</v>
      </c>
      <c r="G87" s="129">
        <v>1</v>
      </c>
      <c r="H87" s="129">
        <v>4</v>
      </c>
      <c r="I87" s="129">
        <v>9</v>
      </c>
      <c r="J87" s="134">
        <v>8</v>
      </c>
      <c r="K87" s="134">
        <v>5</v>
      </c>
      <c r="L87" s="134">
        <v>7</v>
      </c>
      <c r="N87" s="25" t="s">
        <v>133</v>
      </c>
      <c r="O87" s="89">
        <f>VLOOKUP($N87,'[1]2025 Sign Ups'!$B$2:$E$127,4,FALSE)</f>
        <v>4</v>
      </c>
      <c r="P87" s="90">
        <v>6</v>
      </c>
      <c r="Q87" s="90">
        <v>5</v>
      </c>
      <c r="R87" s="90">
        <v>6</v>
      </c>
      <c r="S87" s="90">
        <v>5</v>
      </c>
      <c r="T87" s="90">
        <v>3</v>
      </c>
      <c r="U87" s="90">
        <v>5</v>
      </c>
      <c r="V87" s="90">
        <v>8</v>
      </c>
      <c r="W87" s="90">
        <v>4</v>
      </c>
      <c r="X87" s="90">
        <v>5</v>
      </c>
      <c r="Y87" s="91">
        <f t="shared" si="34"/>
        <v>47</v>
      </c>
      <c r="Z87" s="91">
        <f t="shared" si="36"/>
        <v>15</v>
      </c>
      <c r="AA87" s="91">
        <f t="shared" si="35"/>
        <v>32</v>
      </c>
      <c r="AB87" s="92">
        <f>INDEX('[1]2025 Yr Scores.Hdicaps'!$Z$3:$Z$103, MATCH($N87,'[1]2025 Yr Scores.Hdicaps'!$A$3:$A$102,0))</f>
        <v>15.308333333333337</v>
      </c>
      <c r="AC87" s="92">
        <f>INDEX('[1]2025 Yr Scores.Hdicaps'!$AA$3:$AA$103, MATCH($N87,'[1]2025 Yr Scores.Hdicaps'!$A$3:$A$103,0))</f>
        <v>15.100000000000001</v>
      </c>
    </row>
    <row r="88" spans="1:29" ht="15.75" x14ac:dyDescent="0.25">
      <c r="A88" s="134">
        <v>6</v>
      </c>
      <c r="B88" s="128">
        <v>45827</v>
      </c>
      <c r="C88" s="134">
        <v>7</v>
      </c>
      <c r="D88" s="134">
        <v>3</v>
      </c>
      <c r="E88" s="134">
        <v>1</v>
      </c>
      <c r="F88" s="134">
        <v>2</v>
      </c>
      <c r="G88" s="134">
        <v>9</v>
      </c>
      <c r="H88" s="129">
        <v>5</v>
      </c>
      <c r="I88" s="129">
        <v>10</v>
      </c>
      <c r="J88" s="129">
        <v>4</v>
      </c>
      <c r="K88" s="129">
        <v>6</v>
      </c>
      <c r="L88" s="129">
        <v>8</v>
      </c>
      <c r="N88" s="25" t="s">
        <v>134</v>
      </c>
      <c r="O88" s="89">
        <f>VLOOKUP($N88,'[1]2025 Sign Ups'!$B$2:$E$127,4,FALSE)</f>
        <v>2</v>
      </c>
      <c r="P88" s="90"/>
      <c r="Q88" s="90"/>
      <c r="R88" s="90"/>
      <c r="S88" s="90"/>
      <c r="T88" s="90"/>
      <c r="U88" s="90"/>
      <c r="V88" s="90"/>
      <c r="W88" s="90"/>
      <c r="X88" s="90"/>
      <c r="Y88" s="91" t="str">
        <f t="shared" si="34"/>
        <v/>
      </c>
      <c r="Z88" s="91">
        <f t="shared" si="36"/>
        <v>10</v>
      </c>
      <c r="AA88" s="91" t="str">
        <f t="shared" si="35"/>
        <v xml:space="preserve"> </v>
      </c>
      <c r="AB88" s="92">
        <f>INDEX('[1]2025 Yr Scores.Hdicaps'!$Z$3:$Z$103, MATCH($N88,'[1]2025 Yr Scores.Hdicaps'!$A$3:$A$102,0))</f>
        <v>10.050000000000004</v>
      </c>
      <c r="AC88" s="92">
        <f>INDEX('[1]2025 Yr Scores.Hdicaps'!$AA$3:$AA$103, MATCH($N88,'[1]2025 Yr Scores.Hdicaps'!$A$3:$A$103,0))</f>
        <v>10.050000000000004</v>
      </c>
    </row>
    <row r="89" spans="1:29" ht="17.25" customHeight="1" x14ac:dyDescent="0.25">
      <c r="A89" s="134">
        <v>7</v>
      </c>
      <c r="B89" s="128">
        <v>45834</v>
      </c>
      <c r="C89" s="129">
        <v>8</v>
      </c>
      <c r="D89" s="134">
        <v>4</v>
      </c>
      <c r="E89" s="129">
        <v>5</v>
      </c>
      <c r="F89" s="129">
        <v>3</v>
      </c>
      <c r="G89" s="126">
        <v>10</v>
      </c>
      <c r="H89" s="134">
        <v>6</v>
      </c>
      <c r="I89" s="129">
        <v>2</v>
      </c>
      <c r="J89" s="129">
        <v>9</v>
      </c>
      <c r="K89" s="134">
        <v>7</v>
      </c>
      <c r="L89" s="134">
        <v>1</v>
      </c>
      <c r="N89" s="25" t="s">
        <v>135</v>
      </c>
      <c r="O89" s="89">
        <f>VLOOKUP($N89,'[1]2025 Sign Ups'!$B$2:$E$127,4,FALSE)</f>
        <v>1</v>
      </c>
      <c r="P89" s="90">
        <v>5</v>
      </c>
      <c r="Q89" s="90">
        <v>4</v>
      </c>
      <c r="R89" s="90">
        <v>5</v>
      </c>
      <c r="S89" s="90">
        <v>3</v>
      </c>
      <c r="T89" s="90">
        <v>5</v>
      </c>
      <c r="U89" s="90">
        <v>4</v>
      </c>
      <c r="V89" s="90">
        <v>7</v>
      </c>
      <c r="W89" s="90">
        <v>4</v>
      </c>
      <c r="X89" s="90">
        <v>7</v>
      </c>
      <c r="Y89" s="91">
        <f t="shared" si="34"/>
        <v>44</v>
      </c>
      <c r="Z89" s="135">
        <f>IF(AB89="TBD","TBD",ROUND(AB89,0))-1</f>
        <v>13</v>
      </c>
      <c r="AA89" s="91">
        <f t="shared" si="35"/>
        <v>31</v>
      </c>
      <c r="AB89" s="92">
        <f>INDEX('[1]2025 Yr Scores.Hdicaps'!$Z$3:$Z$103, MATCH($N89,'[1]2025 Yr Scores.Hdicaps'!$A$3:$A$102,0))</f>
        <v>14.399999999999999</v>
      </c>
      <c r="AC89" s="92">
        <f>INDEX('[1]2025 Yr Scores.Hdicaps'!$AA$3:$AA$103, MATCH($N89,'[1]2025 Yr Scores.Hdicaps'!$A$3:$A$103,0))</f>
        <v>12.800000000000004</v>
      </c>
    </row>
    <row r="90" spans="1:29" ht="15.75" x14ac:dyDescent="0.25">
      <c r="A90" s="134">
        <v>8</v>
      </c>
      <c r="B90" s="128">
        <v>45841</v>
      </c>
      <c r="C90" s="129">
        <v>9</v>
      </c>
      <c r="D90" s="129">
        <v>1</v>
      </c>
      <c r="E90" s="129">
        <v>6</v>
      </c>
      <c r="F90" s="134">
        <v>4</v>
      </c>
      <c r="G90" s="129">
        <v>2</v>
      </c>
      <c r="H90" s="129">
        <v>7</v>
      </c>
      <c r="I90" s="134">
        <v>3</v>
      </c>
      <c r="J90" s="134">
        <v>5</v>
      </c>
      <c r="K90" s="134">
        <v>8</v>
      </c>
      <c r="L90" s="134">
        <v>10</v>
      </c>
      <c r="N90" s="25" t="s">
        <v>136</v>
      </c>
      <c r="O90" s="89">
        <f>VLOOKUP($N90,'[1]2025 Sign Ups'!$B$2:$E$127,4,FALSE)</f>
        <v>5</v>
      </c>
      <c r="P90" s="90">
        <v>6</v>
      </c>
      <c r="Q90" s="90">
        <v>4</v>
      </c>
      <c r="R90" s="90">
        <v>5</v>
      </c>
      <c r="S90" s="90">
        <v>4</v>
      </c>
      <c r="T90" s="90">
        <v>5</v>
      </c>
      <c r="U90" s="90">
        <v>3</v>
      </c>
      <c r="V90" s="90">
        <v>5</v>
      </c>
      <c r="W90" s="90">
        <v>4</v>
      </c>
      <c r="X90" s="90">
        <v>4</v>
      </c>
      <c r="Y90" s="91">
        <f t="shared" si="34"/>
        <v>40</v>
      </c>
      <c r="Z90" s="91">
        <f t="shared" ref="Z90:Z102" si="37">IF(AB90="TBD","TBD",ROUND(AB90,0))</f>
        <v>5</v>
      </c>
      <c r="AA90" s="91">
        <f t="shared" si="35"/>
        <v>35</v>
      </c>
      <c r="AB90" s="92">
        <f>INDEX('[1]2025 Yr Scores.Hdicaps'!$Z$3:$Z$103, MATCH($N90,'[1]2025 Yr Scores.Hdicaps'!$A$3:$A$102,0))</f>
        <v>5.1000000000000014</v>
      </c>
      <c r="AC90" s="92">
        <f>INDEX('[1]2025 Yr Scores.Hdicaps'!$AA$3:$AA$103, MATCH($N90,'[1]2025 Yr Scores.Hdicaps'!$A$3:$A$103,0))</f>
        <v>5</v>
      </c>
    </row>
    <row r="91" spans="1:29" ht="15.75" x14ac:dyDescent="0.25">
      <c r="A91" s="134">
        <v>9</v>
      </c>
      <c r="B91" s="128">
        <v>45848</v>
      </c>
      <c r="C91" s="129">
        <v>1</v>
      </c>
      <c r="D91" s="130">
        <v>6</v>
      </c>
      <c r="E91" s="129">
        <v>7</v>
      </c>
      <c r="F91" s="134">
        <v>5</v>
      </c>
      <c r="G91" s="129">
        <v>3</v>
      </c>
      <c r="H91" s="136">
        <v>8</v>
      </c>
      <c r="I91" s="131">
        <v>4</v>
      </c>
      <c r="J91" s="134">
        <v>10</v>
      </c>
      <c r="K91" s="130">
        <v>9</v>
      </c>
      <c r="L91" s="134">
        <v>2</v>
      </c>
      <c r="N91" s="25" t="s">
        <v>137</v>
      </c>
      <c r="O91" s="89">
        <f>VLOOKUP($N91,'[1]2025 Sign Ups'!$B$2:$E$127,4,FALSE)</f>
        <v>1</v>
      </c>
      <c r="P91" s="90">
        <v>4</v>
      </c>
      <c r="Q91" s="90">
        <v>4</v>
      </c>
      <c r="R91" s="90">
        <v>4</v>
      </c>
      <c r="S91" s="90">
        <v>3</v>
      </c>
      <c r="T91" s="90">
        <v>4</v>
      </c>
      <c r="U91" s="90">
        <v>4</v>
      </c>
      <c r="V91" s="90">
        <v>5</v>
      </c>
      <c r="W91" s="90">
        <v>2</v>
      </c>
      <c r="X91" s="90">
        <v>5</v>
      </c>
      <c r="Y91" s="91">
        <f t="shared" si="34"/>
        <v>35</v>
      </c>
      <c r="Z91" s="91">
        <f t="shared" si="37"/>
        <v>0</v>
      </c>
      <c r="AA91" s="91">
        <f t="shared" si="35"/>
        <v>35</v>
      </c>
      <c r="AB91" s="92">
        <f>INDEX('[1]2025 Yr Scores.Hdicaps'!$Z$3:$Z$103, MATCH($N91,'[1]2025 Yr Scores.Hdicaps'!$A$3:$A$102,0))</f>
        <v>-2.4999999999998579E-2</v>
      </c>
      <c r="AC91" s="92">
        <f>INDEX('[1]2025 Yr Scores.Hdicaps'!$AA$3:$AA$103, MATCH($N91,'[1]2025 Yr Scores.Hdicaps'!$A$3:$A$103,0))</f>
        <v>-0.14999999999999858</v>
      </c>
    </row>
    <row r="92" spans="1:29" ht="15.75" x14ac:dyDescent="0.25">
      <c r="A92" s="134">
        <v>10</v>
      </c>
      <c r="B92" s="128">
        <v>45855</v>
      </c>
      <c r="C92" s="129">
        <v>2</v>
      </c>
      <c r="D92" s="129">
        <v>7</v>
      </c>
      <c r="E92" s="129">
        <v>8</v>
      </c>
      <c r="F92" s="134">
        <v>1</v>
      </c>
      <c r="G92" s="134">
        <v>4</v>
      </c>
      <c r="H92" s="134">
        <v>9</v>
      </c>
      <c r="I92" s="134">
        <v>5</v>
      </c>
      <c r="J92" s="129">
        <v>6</v>
      </c>
      <c r="K92" s="134">
        <v>10</v>
      </c>
      <c r="L92" s="129">
        <v>3</v>
      </c>
      <c r="N92" s="25" t="s">
        <v>138</v>
      </c>
      <c r="O92" s="89">
        <f>VLOOKUP($N92,'[1]2025 Sign Ups'!$B$2:$E$127,4,FALSE)</f>
        <v>3</v>
      </c>
      <c r="P92" s="90">
        <v>5</v>
      </c>
      <c r="Q92" s="90">
        <v>6</v>
      </c>
      <c r="R92" s="90">
        <v>5</v>
      </c>
      <c r="S92" s="90">
        <v>5</v>
      </c>
      <c r="T92" s="90">
        <v>5</v>
      </c>
      <c r="U92" s="90">
        <v>6</v>
      </c>
      <c r="V92" s="90">
        <v>6</v>
      </c>
      <c r="W92" s="90">
        <v>4</v>
      </c>
      <c r="X92" s="90">
        <v>5</v>
      </c>
      <c r="Y92" s="91">
        <f t="shared" si="34"/>
        <v>47</v>
      </c>
      <c r="Z92" s="91">
        <f t="shared" si="37"/>
        <v>12</v>
      </c>
      <c r="AA92" s="91">
        <f t="shared" si="35"/>
        <v>35</v>
      </c>
      <c r="AB92" s="92">
        <f>INDEX('[1]2025 Yr Scores.Hdicaps'!$Z$3:$Z$103, MATCH($N92,'[1]2025 Yr Scores.Hdicaps'!$A$3:$A$102,0))</f>
        <v>11.600000000000001</v>
      </c>
      <c r="AC92" s="92">
        <f>INDEX('[1]2025 Yr Scores.Hdicaps'!$AA$3:$AA$103, MATCH($N92,'[1]2025 Yr Scores.Hdicaps'!$A$3:$A$103,0))</f>
        <v>11</v>
      </c>
    </row>
    <row r="93" spans="1:29" ht="15.75" x14ac:dyDescent="0.25">
      <c r="A93" s="134">
        <v>11</v>
      </c>
      <c r="B93" s="152">
        <v>45862</v>
      </c>
      <c r="C93" s="126">
        <v>5</v>
      </c>
      <c r="D93" s="126">
        <v>10</v>
      </c>
      <c r="E93" s="126">
        <v>6</v>
      </c>
      <c r="F93" s="126">
        <v>4</v>
      </c>
      <c r="G93" s="126">
        <v>3</v>
      </c>
      <c r="H93" s="126">
        <v>8</v>
      </c>
      <c r="I93" s="126">
        <v>1</v>
      </c>
      <c r="J93" s="126">
        <v>7</v>
      </c>
      <c r="K93" s="126">
        <v>9</v>
      </c>
      <c r="L93" s="126">
        <v>2</v>
      </c>
      <c r="N93" s="25" t="s">
        <v>139</v>
      </c>
      <c r="O93" s="89">
        <f>VLOOKUP($N93,'[1]2025 Sign Ups'!$B$2:$E$127,4,FALSE)</f>
        <v>7</v>
      </c>
      <c r="P93" s="90">
        <v>4</v>
      </c>
      <c r="Q93" s="90">
        <v>5</v>
      </c>
      <c r="R93" s="90">
        <v>5</v>
      </c>
      <c r="S93" s="90">
        <v>3</v>
      </c>
      <c r="T93" s="90">
        <v>4</v>
      </c>
      <c r="U93" s="90">
        <v>4</v>
      </c>
      <c r="V93" s="90">
        <v>5</v>
      </c>
      <c r="W93" s="90">
        <v>4</v>
      </c>
      <c r="X93" s="90">
        <v>5</v>
      </c>
      <c r="Y93" s="91">
        <f t="shared" si="34"/>
        <v>39</v>
      </c>
      <c r="Z93" s="91">
        <f t="shared" si="37"/>
        <v>3</v>
      </c>
      <c r="AA93" s="91">
        <f t="shared" si="35"/>
        <v>36</v>
      </c>
      <c r="AB93" s="92">
        <f>INDEX('[1]2025 Yr Scores.Hdicaps'!$Z$3:$Z$103, MATCH($N93,'[1]2025 Yr Scores.Hdicaps'!$A$3:$A$102,0))</f>
        <v>3.2000000000000028</v>
      </c>
      <c r="AC93" s="92">
        <f>INDEX('[1]2025 Yr Scores.Hdicaps'!$AA$3:$AA$103, MATCH($N93,'[1]2025 Yr Scores.Hdicaps'!$A$3:$A$103,0))</f>
        <v>3</v>
      </c>
    </row>
    <row r="94" spans="1:29" ht="15.75" x14ac:dyDescent="0.25">
      <c r="A94" s="134">
        <v>12</v>
      </c>
      <c r="B94" s="137">
        <v>45869</v>
      </c>
      <c r="C94" s="153" t="s">
        <v>220</v>
      </c>
      <c r="D94" s="154"/>
      <c r="E94" s="154"/>
      <c r="F94" s="154"/>
      <c r="G94" s="154"/>
      <c r="H94" s="154"/>
      <c r="I94" s="154"/>
      <c r="J94" s="154"/>
      <c r="K94" s="154"/>
      <c r="L94" s="155"/>
      <c r="N94" s="25" t="s">
        <v>140</v>
      </c>
      <c r="O94" s="89">
        <f>VLOOKUP($N94,'[1]2025 Sign Ups'!$B$2:$E$127,4,FALSE)</f>
        <v>9</v>
      </c>
      <c r="P94" s="90">
        <v>5</v>
      </c>
      <c r="Q94" s="90">
        <v>4</v>
      </c>
      <c r="R94" s="90">
        <v>4</v>
      </c>
      <c r="S94" s="90">
        <v>3</v>
      </c>
      <c r="T94" s="90">
        <v>4</v>
      </c>
      <c r="U94" s="90">
        <v>5</v>
      </c>
      <c r="V94" s="90">
        <v>6</v>
      </c>
      <c r="W94" s="90">
        <v>4</v>
      </c>
      <c r="X94" s="90">
        <v>4</v>
      </c>
      <c r="Y94" s="91">
        <f t="shared" si="34"/>
        <v>39</v>
      </c>
      <c r="Z94" s="91">
        <f t="shared" si="37"/>
        <v>6</v>
      </c>
      <c r="AA94" s="91">
        <f t="shared" si="35"/>
        <v>33</v>
      </c>
      <c r="AB94" s="92">
        <f>INDEX('[1]2025 Yr Scores.Hdicaps'!$Z$3:$Z$103, MATCH($N94,'[1]2025 Yr Scores.Hdicaps'!$A$3:$A$102,0))</f>
        <v>6</v>
      </c>
      <c r="AC94" s="92">
        <f>INDEX('[1]2025 Yr Scores.Hdicaps'!$AA$3:$AA$103, MATCH($N94,'[1]2025 Yr Scores.Hdicaps'!$A$3:$A$103,0))</f>
        <v>5.25</v>
      </c>
    </row>
    <row r="95" spans="1:29" ht="15.75" x14ac:dyDescent="0.25">
      <c r="B95" s="137">
        <v>45876</v>
      </c>
      <c r="C95" s="156" t="s">
        <v>221</v>
      </c>
      <c r="D95" s="154"/>
      <c r="E95" s="154"/>
      <c r="F95" s="154"/>
      <c r="G95" s="154"/>
      <c r="H95" s="154"/>
      <c r="I95" s="154"/>
      <c r="J95" s="154"/>
      <c r="K95" s="154"/>
      <c r="L95" s="155"/>
      <c r="N95" s="25" t="s">
        <v>141</v>
      </c>
      <c r="O95" s="89">
        <f>VLOOKUP($N95,'[1]2025 Sign Ups'!$B$2:$E$127,4,FALSE)</f>
        <v>10</v>
      </c>
      <c r="P95" s="90">
        <v>4</v>
      </c>
      <c r="Q95" s="90">
        <v>4</v>
      </c>
      <c r="R95" s="90">
        <v>5</v>
      </c>
      <c r="S95" s="90">
        <v>4</v>
      </c>
      <c r="T95" s="90">
        <v>3</v>
      </c>
      <c r="U95" s="90">
        <v>5</v>
      </c>
      <c r="V95" s="90">
        <v>6</v>
      </c>
      <c r="W95" s="90">
        <v>3</v>
      </c>
      <c r="X95" s="90">
        <v>5</v>
      </c>
      <c r="Y95" s="91">
        <f t="shared" si="34"/>
        <v>39</v>
      </c>
      <c r="Z95" s="108">
        <f t="shared" si="37"/>
        <v>3</v>
      </c>
      <c r="AA95" s="108">
        <f t="shared" si="35"/>
        <v>36</v>
      </c>
      <c r="AB95" s="92">
        <f>INDEX('[1]2025 Yr Scores.Hdicaps'!$Z$3:$Z$103, MATCH($N95,'[1]2025 Yr Scores.Hdicaps'!$A$3:$A$102,0))</f>
        <v>3.3999999999999986</v>
      </c>
      <c r="AC95" s="92">
        <f>INDEX('[1]2025 Yr Scores.Hdicaps'!$AA$3:$AA$103, MATCH($N95,'[1]2025 Yr Scores.Hdicaps'!$A$3:$A$103,0))</f>
        <v>3.2000000000000028</v>
      </c>
    </row>
    <row r="96" spans="1:29" ht="15.75" x14ac:dyDescent="0.25">
      <c r="B96" s="125" t="s">
        <v>217</v>
      </c>
      <c r="C96" s="125">
        <v>7</v>
      </c>
      <c r="D96" s="125">
        <v>6</v>
      </c>
      <c r="E96" s="125">
        <v>5.0999999999999996</v>
      </c>
      <c r="F96" s="125">
        <v>5</v>
      </c>
      <c r="G96" s="125">
        <v>4.2</v>
      </c>
      <c r="H96" s="125">
        <v>4.0999999999999996</v>
      </c>
      <c r="I96" s="125">
        <v>4</v>
      </c>
      <c r="J96" s="125">
        <v>3.51</v>
      </c>
      <c r="K96" s="125">
        <v>3.5</v>
      </c>
      <c r="L96" s="125">
        <v>3</v>
      </c>
      <c r="N96" s="25" t="s">
        <v>142</v>
      </c>
      <c r="O96" s="89">
        <f>VLOOKUP($N96,'[1]2025 Sign Ups'!$B$2:$E$127,4,FALSE)</f>
        <v>8</v>
      </c>
      <c r="P96" s="90">
        <v>4</v>
      </c>
      <c r="Q96" s="90">
        <v>6</v>
      </c>
      <c r="R96" s="90">
        <v>6</v>
      </c>
      <c r="S96" s="90">
        <v>4</v>
      </c>
      <c r="T96" s="90">
        <v>5</v>
      </c>
      <c r="U96" s="90">
        <v>4</v>
      </c>
      <c r="V96" s="90">
        <v>8</v>
      </c>
      <c r="W96" s="90">
        <v>4</v>
      </c>
      <c r="X96" s="90">
        <v>5</v>
      </c>
      <c r="Y96" s="91">
        <f t="shared" si="34"/>
        <v>46</v>
      </c>
      <c r="Z96" s="91">
        <f t="shared" si="37"/>
        <v>6</v>
      </c>
      <c r="AA96" s="91">
        <f t="shared" si="35"/>
        <v>40</v>
      </c>
      <c r="AB96" s="92">
        <f>INDEX('[1]2025 Yr Scores.Hdicaps'!$Z$3:$Z$103, MATCH($N96,'[1]2025 Yr Scores.Hdicaps'!$A$3:$A$102,0))</f>
        <v>5.8000000000000043</v>
      </c>
      <c r="AC96" s="92">
        <f>INDEX('[1]2025 Yr Scores.Hdicaps'!$AA$3:$AA$103, MATCH($N96,'[1]2025 Yr Scores.Hdicaps'!$A$3:$A$103,0))</f>
        <v>5.8000000000000043</v>
      </c>
    </row>
    <row r="97" spans="2:29" ht="15.75" x14ac:dyDescent="0.25">
      <c r="B97" s="127" t="s">
        <v>218</v>
      </c>
      <c r="C97" s="127" t="s">
        <v>208</v>
      </c>
      <c r="D97" s="127" t="s">
        <v>205</v>
      </c>
      <c r="E97" s="127" t="s">
        <v>199</v>
      </c>
      <c r="F97" s="127" t="s">
        <v>194</v>
      </c>
      <c r="G97" s="127" t="s">
        <v>200</v>
      </c>
      <c r="H97" s="127" t="s">
        <v>213</v>
      </c>
      <c r="I97" s="127" t="s">
        <v>219</v>
      </c>
      <c r="J97" s="127" t="s">
        <v>190</v>
      </c>
      <c r="K97" s="127" t="s">
        <v>209</v>
      </c>
      <c r="L97" s="127" t="s">
        <v>214</v>
      </c>
      <c r="N97" s="25" t="s">
        <v>143</v>
      </c>
      <c r="O97" s="89">
        <f>VLOOKUP($N97,'[1]2025 Sign Ups'!$B$2:$E$127,4,FALSE)</f>
        <v>10</v>
      </c>
      <c r="P97" s="90">
        <v>5</v>
      </c>
      <c r="Q97" s="90">
        <v>5</v>
      </c>
      <c r="R97" s="90">
        <v>5</v>
      </c>
      <c r="S97" s="90">
        <v>4</v>
      </c>
      <c r="T97" s="90">
        <v>6</v>
      </c>
      <c r="U97" s="90">
        <v>6</v>
      </c>
      <c r="V97" s="90">
        <v>8</v>
      </c>
      <c r="W97" s="90">
        <v>3</v>
      </c>
      <c r="X97" s="90">
        <v>7</v>
      </c>
      <c r="Y97" s="91">
        <f t="shared" si="34"/>
        <v>49</v>
      </c>
      <c r="Z97" s="91">
        <f t="shared" si="37"/>
        <v>14</v>
      </c>
      <c r="AA97" s="91">
        <f t="shared" si="35"/>
        <v>35</v>
      </c>
      <c r="AB97" s="92">
        <f>INDEX('[1]2025 Yr Scores.Hdicaps'!$Z$3:$Z$103, MATCH($N97,'[1]2025 Yr Scores.Hdicaps'!$A$3:$A$102,0))</f>
        <v>14.399999999999999</v>
      </c>
      <c r="AC97" s="92">
        <f>INDEX('[1]2025 Yr Scores.Hdicaps'!$AA$3:$AA$103, MATCH($N97,'[1]2025 Yr Scores.Hdicaps'!$A$3:$A$103,0))</f>
        <v>13.800000000000004</v>
      </c>
    </row>
    <row r="98" spans="2:29" ht="15.75" x14ac:dyDescent="0.25">
      <c r="C98" s="138" t="s">
        <v>44</v>
      </c>
      <c r="D98" s="138" t="s">
        <v>35</v>
      </c>
      <c r="E98" s="138" t="s">
        <v>52</v>
      </c>
      <c r="F98" s="138" t="s">
        <v>54</v>
      </c>
      <c r="G98" s="138" t="s">
        <v>55</v>
      </c>
      <c r="H98" s="138" t="s">
        <v>37</v>
      </c>
      <c r="I98" s="138" t="s">
        <v>34</v>
      </c>
      <c r="J98" s="138" t="s">
        <v>50</v>
      </c>
      <c r="K98" s="138" t="s">
        <v>67</v>
      </c>
      <c r="L98" s="138" t="s">
        <v>59</v>
      </c>
      <c r="N98" s="25" t="s">
        <v>144</v>
      </c>
      <c r="O98" s="89">
        <f>VLOOKUP($N98,'[1]2025 Sign Ups'!$B$2:$E$127,4,FALSE)</f>
        <v>1</v>
      </c>
      <c r="P98" s="90">
        <v>4</v>
      </c>
      <c r="Q98" s="90">
        <v>5</v>
      </c>
      <c r="R98" s="90">
        <v>4</v>
      </c>
      <c r="S98" s="90">
        <v>4</v>
      </c>
      <c r="T98" s="90">
        <v>5</v>
      </c>
      <c r="U98" s="90">
        <v>4</v>
      </c>
      <c r="V98" s="90">
        <v>6</v>
      </c>
      <c r="W98" s="90">
        <v>3</v>
      </c>
      <c r="X98" s="90">
        <v>4</v>
      </c>
      <c r="Y98" s="91">
        <f t="shared" si="34"/>
        <v>39</v>
      </c>
      <c r="Z98" s="91">
        <f t="shared" si="37"/>
        <v>6</v>
      </c>
      <c r="AA98" s="91">
        <f t="shared" si="35"/>
        <v>33</v>
      </c>
      <c r="AB98" s="92">
        <f>INDEX('[1]2025 Yr Scores.Hdicaps'!$Z$3:$Z$103, MATCH($N98,'[1]2025 Yr Scores.Hdicaps'!$A$3:$A$102,0))</f>
        <v>6.4500000000000028</v>
      </c>
      <c r="AC98" s="92">
        <f>INDEX('[1]2025 Yr Scores.Hdicaps'!$AA$3:$AA$103, MATCH($N98,'[1]2025 Yr Scores.Hdicaps'!$A$3:$A$103,0))</f>
        <v>6.1000000000000014</v>
      </c>
    </row>
    <row r="99" spans="2:29" ht="15.75" x14ac:dyDescent="0.25">
      <c r="C99" s="138" t="s">
        <v>85</v>
      </c>
      <c r="D99" s="138" t="s">
        <v>39</v>
      </c>
      <c r="E99" s="138" t="s">
        <v>88</v>
      </c>
      <c r="F99" s="138" t="s">
        <v>68</v>
      </c>
      <c r="G99" s="138" t="s">
        <v>57</v>
      </c>
      <c r="H99" s="138" t="s">
        <v>72</v>
      </c>
      <c r="I99" s="138" t="s">
        <v>41</v>
      </c>
      <c r="J99" s="138" t="s">
        <v>64</v>
      </c>
      <c r="K99" s="138" t="s">
        <v>75</v>
      </c>
      <c r="L99" s="138" t="s">
        <v>66</v>
      </c>
      <c r="N99" s="25" t="s">
        <v>145</v>
      </c>
      <c r="O99" s="89">
        <f>VLOOKUP($N99,'[1]2025 Sign Ups'!$B$2:$E$127,4,FALSE)</f>
        <v>10</v>
      </c>
      <c r="P99" s="90">
        <v>4</v>
      </c>
      <c r="Q99" s="90">
        <v>5</v>
      </c>
      <c r="R99" s="90">
        <v>4</v>
      </c>
      <c r="S99" s="90">
        <v>2</v>
      </c>
      <c r="T99" s="90">
        <v>4</v>
      </c>
      <c r="U99" s="90">
        <v>4</v>
      </c>
      <c r="V99" s="90">
        <v>6</v>
      </c>
      <c r="W99" s="90">
        <v>3</v>
      </c>
      <c r="X99" s="90">
        <v>4</v>
      </c>
      <c r="Y99" s="91">
        <f t="shared" si="34"/>
        <v>36</v>
      </c>
      <c r="Z99" s="91">
        <f t="shared" si="37"/>
        <v>5</v>
      </c>
      <c r="AA99" s="91">
        <f t="shared" si="35"/>
        <v>31</v>
      </c>
      <c r="AB99" s="92">
        <f>INDEX('[1]2025 Yr Scores.Hdicaps'!$Z$3:$Z$103, MATCH($N99,'[1]2025 Yr Scores.Hdicaps'!$A$3:$A$102,0))</f>
        <v>5.3999999999999986</v>
      </c>
      <c r="AC99" s="92">
        <f>INDEX('[1]2025 Yr Scores.Hdicaps'!$AA$3:$AA$103, MATCH($N99,'[1]2025 Yr Scores.Hdicaps'!$A$3:$A$103,0))</f>
        <v>4.2000000000000028</v>
      </c>
    </row>
    <row r="100" spans="2:29" ht="15.75" x14ac:dyDescent="0.25">
      <c r="C100" s="138" t="s">
        <v>90</v>
      </c>
      <c r="D100" s="138" t="s">
        <v>48</v>
      </c>
      <c r="E100" s="138" t="s">
        <v>98</v>
      </c>
      <c r="F100" s="138" t="s">
        <v>71</v>
      </c>
      <c r="G100" s="138" t="s">
        <v>62</v>
      </c>
      <c r="H100" s="138" t="s">
        <v>77</v>
      </c>
      <c r="I100" s="138" t="s">
        <v>46</v>
      </c>
      <c r="J100" s="138" t="s">
        <v>210</v>
      </c>
      <c r="K100" s="138" t="s">
        <v>86</v>
      </c>
      <c r="L100" s="138" t="s">
        <v>97</v>
      </c>
      <c r="N100" s="25" t="s">
        <v>146</v>
      </c>
      <c r="O100" s="89">
        <f>VLOOKUP($N100,'[1]2025 Sign Ups'!$B$2:$E$127,4,FALSE)</f>
        <v>8</v>
      </c>
      <c r="P100" s="90">
        <v>6</v>
      </c>
      <c r="Q100" s="90">
        <v>4</v>
      </c>
      <c r="R100" s="90">
        <v>7</v>
      </c>
      <c r="S100" s="90">
        <v>6</v>
      </c>
      <c r="T100" s="90">
        <v>6</v>
      </c>
      <c r="U100" s="90">
        <v>7</v>
      </c>
      <c r="V100" s="90">
        <v>7</v>
      </c>
      <c r="W100" s="90">
        <v>3</v>
      </c>
      <c r="X100" s="90">
        <v>6</v>
      </c>
      <c r="Y100" s="91">
        <f t="shared" ref="Y100:Y131" si="38">IF(P100&gt;1,SUM(P100:X100),"")</f>
        <v>52</v>
      </c>
      <c r="Z100" s="91">
        <f t="shared" si="37"/>
        <v>13</v>
      </c>
      <c r="AA100" s="91">
        <f t="shared" ref="AA100:AA131" si="39">IF(P100&gt;0,SUM(Y100-Z100)," ")</f>
        <v>39</v>
      </c>
      <c r="AB100" s="92">
        <f>INDEX('[1]2025 Yr Scores.Hdicaps'!$Z$3:$Z$103, MATCH($N100,'[1]2025 Yr Scores.Hdicaps'!$A$3:$A$102,0))</f>
        <v>12.600000000000001</v>
      </c>
      <c r="AC100" s="92">
        <f>INDEX('[1]2025 Yr Scores.Hdicaps'!$AA$3:$AA$103, MATCH($N100,'[1]2025 Yr Scores.Hdicaps'!$A$3:$A$103,0))</f>
        <v>12.600000000000001</v>
      </c>
    </row>
    <row r="101" spans="2:29" ht="15.75" x14ac:dyDescent="0.25">
      <c r="C101" s="138" t="s">
        <v>94</v>
      </c>
      <c r="D101" s="138" t="s">
        <v>65</v>
      </c>
      <c r="E101" s="138" t="s">
        <v>100</v>
      </c>
      <c r="F101" s="138" t="s">
        <v>76</v>
      </c>
      <c r="G101" s="138" t="s">
        <v>73</v>
      </c>
      <c r="H101" s="138" t="s">
        <v>78</v>
      </c>
      <c r="I101" s="138" t="s">
        <v>80</v>
      </c>
      <c r="J101" s="138" t="s">
        <v>70</v>
      </c>
      <c r="K101" s="138" t="s">
        <v>92</v>
      </c>
      <c r="L101" s="138" t="s">
        <v>113</v>
      </c>
      <c r="N101" s="25" t="s">
        <v>147</v>
      </c>
      <c r="O101" s="89">
        <f>VLOOKUP($N101,'[1]2025 Sign Ups'!$B$2:$E$127,4,FALSE)</f>
        <v>6</v>
      </c>
      <c r="P101" s="90">
        <v>4</v>
      </c>
      <c r="Q101" s="90">
        <v>4</v>
      </c>
      <c r="R101" s="90">
        <v>5</v>
      </c>
      <c r="S101" s="90">
        <v>4</v>
      </c>
      <c r="T101" s="90">
        <v>4</v>
      </c>
      <c r="U101" s="90">
        <v>5</v>
      </c>
      <c r="V101" s="90">
        <v>7</v>
      </c>
      <c r="W101" s="90">
        <v>3</v>
      </c>
      <c r="X101" s="90">
        <v>5</v>
      </c>
      <c r="Y101" s="91">
        <f t="shared" si="38"/>
        <v>41</v>
      </c>
      <c r="Z101" s="91">
        <f t="shared" si="37"/>
        <v>3</v>
      </c>
      <c r="AA101" s="91">
        <f t="shared" si="39"/>
        <v>38</v>
      </c>
      <c r="AB101" s="92">
        <f>INDEX('[1]2025 Yr Scores.Hdicaps'!$Z$3:$Z$103, MATCH($N101,'[1]2025 Yr Scores.Hdicaps'!$A$3:$A$102,0))</f>
        <v>3.3999999999999986</v>
      </c>
      <c r="AC101" s="92">
        <f>INDEX('[1]2025 Yr Scores.Hdicaps'!$AA$3:$AA$103, MATCH($N101,'[1]2025 Yr Scores.Hdicaps'!$A$3:$A$103,0))</f>
        <v>3.3999999999999986</v>
      </c>
    </row>
    <row r="102" spans="2:29" ht="15.75" x14ac:dyDescent="0.25">
      <c r="C102" s="138" t="s">
        <v>95</v>
      </c>
      <c r="D102" s="138" t="s">
        <v>79</v>
      </c>
      <c r="E102" s="138" t="s">
        <v>102</v>
      </c>
      <c r="F102" s="138" t="s">
        <v>83</v>
      </c>
      <c r="G102" s="138" t="s">
        <v>74</v>
      </c>
      <c r="H102" s="138" t="s">
        <v>84</v>
      </c>
      <c r="I102" s="138" t="s">
        <v>201</v>
      </c>
      <c r="J102" s="138" t="s">
        <v>108</v>
      </c>
      <c r="K102" s="138" t="s">
        <v>115</v>
      </c>
      <c r="L102" s="138" t="s">
        <v>121</v>
      </c>
      <c r="N102" s="25" t="s">
        <v>148</v>
      </c>
      <c r="O102" s="89">
        <f>VLOOKUP($N102,'[1]2025 Sign Ups'!$B$2:$E$127,4,FALSE)</f>
        <v>6</v>
      </c>
      <c r="P102" s="90">
        <v>5</v>
      </c>
      <c r="Q102" s="90">
        <v>4</v>
      </c>
      <c r="R102" s="90">
        <v>4</v>
      </c>
      <c r="S102" s="90">
        <v>4</v>
      </c>
      <c r="T102" s="90">
        <v>4</v>
      </c>
      <c r="U102" s="90">
        <v>5</v>
      </c>
      <c r="V102" s="90">
        <v>5</v>
      </c>
      <c r="W102" s="90">
        <v>3</v>
      </c>
      <c r="X102" s="90">
        <v>4</v>
      </c>
      <c r="Y102" s="91">
        <f t="shared" si="38"/>
        <v>38</v>
      </c>
      <c r="Z102" s="91">
        <f t="shared" si="37"/>
        <v>6</v>
      </c>
      <c r="AA102" s="91">
        <f t="shared" si="39"/>
        <v>32</v>
      </c>
      <c r="AB102" s="92">
        <f>INDEX('[1]2025 Yr Scores.Hdicaps'!$Z$3:$Z$103, MATCH($N102,'[1]2025 Yr Scores.Hdicaps'!$A$3:$A$102,0))</f>
        <v>6.3500000000000014</v>
      </c>
      <c r="AC102" s="92">
        <f>INDEX('[1]2025 Yr Scores.Hdicaps'!$AA$3:$AA$103, MATCH($N102,'[1]2025 Yr Scores.Hdicaps'!$A$3:$A$103,0))</f>
        <v>4.3500000000000014</v>
      </c>
    </row>
    <row r="103" spans="2:29" ht="15.75" x14ac:dyDescent="0.25">
      <c r="C103" s="138" t="s">
        <v>104</v>
      </c>
      <c r="D103" s="138" t="s">
        <v>101</v>
      </c>
      <c r="E103" s="138" t="s">
        <v>106</v>
      </c>
      <c r="F103" s="138" t="s">
        <v>91</v>
      </c>
      <c r="G103" s="138" t="s">
        <v>81</v>
      </c>
      <c r="H103" s="138" t="s">
        <v>89</v>
      </c>
      <c r="I103" s="138" t="s">
        <v>96</v>
      </c>
      <c r="J103" s="138" t="s">
        <v>117</v>
      </c>
      <c r="K103" s="138" t="s">
        <v>120</v>
      </c>
      <c r="L103" s="138" t="s">
        <v>122</v>
      </c>
      <c r="N103" s="25"/>
      <c r="O103" s="89"/>
      <c r="P103" s="90"/>
      <c r="Q103" s="90"/>
      <c r="R103" s="90"/>
      <c r="S103" s="90"/>
      <c r="T103" s="90"/>
      <c r="U103" s="90"/>
      <c r="V103" s="90"/>
      <c r="W103" s="90"/>
      <c r="X103" s="90"/>
      <c r="Y103" s="91"/>
      <c r="Z103" s="91"/>
      <c r="AA103" s="91"/>
      <c r="AB103" s="92"/>
      <c r="AC103" s="92"/>
    </row>
    <row r="104" spans="2:29" ht="15.75" x14ac:dyDescent="0.25">
      <c r="C104" s="138" t="s">
        <v>112</v>
      </c>
      <c r="D104" s="138" t="s">
        <v>111</v>
      </c>
      <c r="E104" s="138" t="s">
        <v>114</v>
      </c>
      <c r="F104" s="138" t="s">
        <v>105</v>
      </c>
      <c r="G104" s="138" t="s">
        <v>82</v>
      </c>
      <c r="H104" s="138" t="s">
        <v>103</v>
      </c>
      <c r="I104" s="138" t="s">
        <v>109</v>
      </c>
      <c r="J104" s="138" t="s">
        <v>123</v>
      </c>
      <c r="K104" s="138" t="s">
        <v>135</v>
      </c>
      <c r="L104" s="138" t="s">
        <v>124</v>
      </c>
      <c r="N104" s="139"/>
      <c r="O104" s="108"/>
      <c r="P104" s="90"/>
      <c r="Q104" s="90"/>
      <c r="R104" s="90"/>
      <c r="S104" s="90"/>
      <c r="T104" s="90"/>
      <c r="U104" s="90"/>
      <c r="V104" s="90"/>
      <c r="W104" s="90"/>
      <c r="X104" s="90"/>
      <c r="Y104" s="91"/>
      <c r="Z104" s="91"/>
      <c r="AA104" s="91"/>
      <c r="AB104" s="92"/>
      <c r="AC104" s="92"/>
    </row>
    <row r="105" spans="2:29" ht="15.75" x14ac:dyDescent="0.25">
      <c r="C105" s="138" t="s">
        <v>131</v>
      </c>
      <c r="D105" s="138" t="s">
        <v>126</v>
      </c>
      <c r="E105" s="138" t="s">
        <v>118</v>
      </c>
      <c r="F105" s="138" t="s">
        <v>128</v>
      </c>
      <c r="G105" s="138" t="s">
        <v>87</v>
      </c>
      <c r="H105" s="138" t="s">
        <v>110</v>
      </c>
      <c r="I105" s="138" t="s">
        <v>116</v>
      </c>
      <c r="J105" s="138" t="s">
        <v>125</v>
      </c>
      <c r="K105" s="138" t="s">
        <v>137</v>
      </c>
      <c r="L105" s="138" t="s">
        <v>127</v>
      </c>
      <c r="Y105" s="140" t="s">
        <v>222</v>
      </c>
      <c r="Z105" s="140" t="s">
        <v>223</v>
      </c>
      <c r="AA105" s="140" t="s">
        <v>222</v>
      </c>
      <c r="AB105" s="141" t="s">
        <v>222</v>
      </c>
      <c r="AC105" s="142" t="s">
        <v>224</v>
      </c>
    </row>
    <row r="106" spans="2:29" ht="15.75" x14ac:dyDescent="0.25">
      <c r="C106" s="138" t="s">
        <v>141</v>
      </c>
      <c r="D106" s="138" t="s">
        <v>130</v>
      </c>
      <c r="E106" s="138" t="s">
        <v>147</v>
      </c>
      <c r="F106" s="138" t="s">
        <v>133</v>
      </c>
      <c r="G106" s="138" t="s">
        <v>99</v>
      </c>
      <c r="H106" s="138" t="s">
        <v>119</v>
      </c>
      <c r="I106" s="138" t="s">
        <v>142</v>
      </c>
      <c r="J106" s="138" t="s">
        <v>132</v>
      </c>
      <c r="K106" s="138" t="s">
        <v>144</v>
      </c>
      <c r="L106" s="143" t="s">
        <v>129</v>
      </c>
      <c r="O106" s="5"/>
      <c r="P106" s="144" t="s">
        <v>169</v>
      </c>
      <c r="Q106" s="145" t="s">
        <v>170</v>
      </c>
      <c r="R106" s="145" t="s">
        <v>171</v>
      </c>
      <c r="S106" s="145" t="s">
        <v>172</v>
      </c>
      <c r="T106" s="145" t="s">
        <v>173</v>
      </c>
      <c r="U106" s="145" t="s">
        <v>174</v>
      </c>
      <c r="V106" s="145" t="s">
        <v>175</v>
      </c>
      <c r="W106" s="145" t="s">
        <v>176</v>
      </c>
      <c r="X106" s="146" t="s">
        <v>177</v>
      </c>
      <c r="Y106" s="140" t="s">
        <v>186</v>
      </c>
      <c r="Z106" s="140" t="s">
        <v>225</v>
      </c>
      <c r="AA106" s="140" t="s">
        <v>226</v>
      </c>
      <c r="AB106" s="142" t="s">
        <v>225</v>
      </c>
      <c r="AC106" s="142" t="s">
        <v>227</v>
      </c>
    </row>
    <row r="107" spans="2:29" x14ac:dyDescent="0.25">
      <c r="C107" s="138" t="s">
        <v>145</v>
      </c>
      <c r="D107" s="138" t="s">
        <v>136</v>
      </c>
      <c r="E107" s="138" t="s">
        <v>148</v>
      </c>
      <c r="F107" s="138" t="s">
        <v>163</v>
      </c>
      <c r="G107" s="138" t="s">
        <v>139</v>
      </c>
      <c r="H107" s="138" t="s">
        <v>138</v>
      </c>
      <c r="I107" s="138" t="s">
        <v>146</v>
      </c>
      <c r="J107" s="138" t="s">
        <v>134</v>
      </c>
      <c r="K107" s="138" t="s">
        <v>51</v>
      </c>
      <c r="L107" s="138" t="s">
        <v>140</v>
      </c>
      <c r="N107" s="73" t="s">
        <v>228</v>
      </c>
      <c r="O107" s="147"/>
      <c r="P107" s="147">
        <f t="shared" ref="P107:AC107" si="40">AVERAGE(P4:P103)</f>
        <v>4.9610389610389607</v>
      </c>
      <c r="Q107" s="147">
        <f t="shared" si="40"/>
        <v>4.6493506493506498</v>
      </c>
      <c r="R107" s="147">
        <f t="shared" si="40"/>
        <v>5.220779220779221</v>
      </c>
      <c r="S107" s="147">
        <f t="shared" si="40"/>
        <v>3.7532467532467533</v>
      </c>
      <c r="T107" s="147">
        <f t="shared" si="40"/>
        <v>4.4155844155844157</v>
      </c>
      <c r="U107" s="147">
        <f t="shared" si="40"/>
        <v>4.5844155844155843</v>
      </c>
      <c r="V107" s="147">
        <f t="shared" si="40"/>
        <v>6.3246753246753249</v>
      </c>
      <c r="W107" s="147">
        <f t="shared" si="40"/>
        <v>3.7142857142857144</v>
      </c>
      <c r="X107" s="147">
        <f t="shared" si="40"/>
        <v>5.1818181818181817</v>
      </c>
      <c r="Y107" s="147">
        <f t="shared" si="40"/>
        <v>42.805194805194802</v>
      </c>
      <c r="Z107" s="147">
        <f t="shared" si="40"/>
        <v>7.808080808080808</v>
      </c>
      <c r="AA107" s="147">
        <f t="shared" si="40"/>
        <v>35.168831168831169</v>
      </c>
      <c r="AB107" s="147">
        <f t="shared" si="40"/>
        <v>7.9335106621773308</v>
      </c>
      <c r="AC107" s="147">
        <f t="shared" si="40"/>
        <v>7.6187926487093174</v>
      </c>
    </row>
    <row r="108" spans="2:29" x14ac:dyDescent="0.25">
      <c r="C108" s="34"/>
      <c r="D108" s="34"/>
      <c r="E108" s="138" t="s">
        <v>143</v>
      </c>
      <c r="F108" s="34"/>
      <c r="G108" s="34"/>
      <c r="H108" s="34"/>
      <c r="I108" s="34"/>
      <c r="J108" s="34"/>
      <c r="K108" s="34"/>
      <c r="L108" s="138"/>
      <c r="N108" s="73" t="s">
        <v>229</v>
      </c>
      <c r="O108" s="147"/>
      <c r="P108" s="147">
        <f t="shared" ref="P108:X108" si="41">P107-P3</f>
        <v>0.96103896103896069</v>
      </c>
      <c r="Q108" s="147">
        <f t="shared" si="41"/>
        <v>0.64935064935064979</v>
      </c>
      <c r="R108" s="147">
        <f t="shared" si="41"/>
        <v>1.220779220779221</v>
      </c>
      <c r="S108" s="147">
        <f t="shared" si="41"/>
        <v>0.75324675324675328</v>
      </c>
      <c r="T108" s="147">
        <f t="shared" si="41"/>
        <v>0.41558441558441572</v>
      </c>
      <c r="U108" s="147">
        <f t="shared" si="41"/>
        <v>0.58441558441558428</v>
      </c>
      <c r="V108" s="147">
        <f t="shared" si="41"/>
        <v>1.3246753246753249</v>
      </c>
      <c r="W108" s="147">
        <f t="shared" si="41"/>
        <v>0.71428571428571441</v>
      </c>
      <c r="X108" s="147">
        <f t="shared" si="41"/>
        <v>1.1818181818181817</v>
      </c>
    </row>
    <row r="109" spans="2:29" x14ac:dyDescent="0.25">
      <c r="C109" s="138"/>
      <c r="D109" s="138"/>
      <c r="E109" s="138"/>
      <c r="F109" s="138"/>
      <c r="G109" s="138"/>
      <c r="H109" s="138"/>
      <c r="I109" s="138"/>
      <c r="J109" s="138"/>
      <c r="K109" s="138"/>
      <c r="L109" s="138"/>
      <c r="N109" s="73" t="s">
        <v>230</v>
      </c>
      <c r="O109" s="147"/>
      <c r="P109" s="68">
        <f>COUNTIF(P4:P103,"&lt;4")</f>
        <v>1</v>
      </c>
      <c r="Q109" s="68">
        <f>COUNTIF(Q4:Q103,"&lt;4")</f>
        <v>3</v>
      </c>
      <c r="R109" s="68">
        <f>COUNTIF(R4:R103,"&lt;4")</f>
        <v>0</v>
      </c>
      <c r="S109" s="68">
        <f>COUNTIF(S4:S103,"&lt;3")</f>
        <v>2</v>
      </c>
      <c r="T109" s="68">
        <f>COUNTIF(T4:T103,"&lt;4")</f>
        <v>7</v>
      </c>
      <c r="U109" s="68">
        <f>COUNTIF(U4:U103,"&lt;4")</f>
        <v>2</v>
      </c>
      <c r="V109" s="68">
        <f>COUNTIF(V4:V103,"&lt;5")</f>
        <v>0</v>
      </c>
      <c r="W109" s="68">
        <f>COUNTIF(W4:W103,"&lt;3")</f>
        <v>2</v>
      </c>
      <c r="X109" s="68">
        <f>COUNTIF(X4:X103,"&lt;4")</f>
        <v>0</v>
      </c>
    </row>
    <row r="110" spans="2:29" x14ac:dyDescent="0.25">
      <c r="C110" s="138"/>
      <c r="D110" s="138"/>
      <c r="E110" s="138"/>
      <c r="F110" s="59"/>
      <c r="G110" s="138"/>
      <c r="H110" s="138"/>
      <c r="I110" s="138"/>
      <c r="J110" s="138"/>
      <c r="K110" s="138"/>
      <c r="L110" s="138"/>
      <c r="N110" s="73" t="s">
        <v>231</v>
      </c>
      <c r="O110" s="68"/>
      <c r="P110" s="68">
        <f>COUNTIF(P5:P103,"=4")</f>
        <v>24</v>
      </c>
      <c r="Q110" s="68">
        <f>COUNTIF(Q4:Q103,"=4")</f>
        <v>30</v>
      </c>
      <c r="R110" s="68">
        <f>COUNTIF(R4:R103,"=4")</f>
        <v>16</v>
      </c>
      <c r="S110" s="68">
        <f>COUNTIF(S4:S103,"=3")</f>
        <v>31</v>
      </c>
      <c r="T110" s="68">
        <f>COUNTIF(T4:T103,"=4")</f>
        <v>38</v>
      </c>
      <c r="U110" s="68">
        <f>COUNTIF(U4:U103,"=4")</f>
        <v>39</v>
      </c>
      <c r="V110" s="68">
        <f>COUNTIF(V4:V103,"=5")</f>
        <v>15</v>
      </c>
      <c r="W110" s="68">
        <f>COUNTIF(W4:W103,"=3")</f>
        <v>29</v>
      </c>
      <c r="X110" s="68">
        <f>COUNTIF(X4:X103,"=4")</f>
        <v>17</v>
      </c>
    </row>
    <row r="111" spans="2:29" x14ac:dyDescent="0.25">
      <c r="N111" s="73" t="s">
        <v>232</v>
      </c>
      <c r="O111" s="148"/>
      <c r="P111" s="68">
        <f>COUNTIF(P4:P103,"=5")</f>
        <v>31</v>
      </c>
      <c r="Q111" s="68">
        <f>COUNTIF(Q4:Q103,"=5")</f>
        <v>35</v>
      </c>
      <c r="R111" s="68">
        <f>COUNTIF(R4:R103,"=5")</f>
        <v>34</v>
      </c>
      <c r="S111" s="68">
        <f>COUNTIF(S4:S103,"=4")</f>
        <v>32</v>
      </c>
      <c r="T111" s="68">
        <f>COUNTIF(T4:T103,"=5")</f>
        <v>26</v>
      </c>
      <c r="U111" s="68">
        <f>COUNTIF(U4:U103,"=5")</f>
        <v>26</v>
      </c>
      <c r="V111" s="68">
        <f>COUNTIF(V4:V103,"=6")</f>
        <v>36</v>
      </c>
      <c r="W111" s="68">
        <f>COUNTIF(W4:W103,"=4")</f>
        <v>36</v>
      </c>
      <c r="X111" s="68">
        <f>COUNTIF(X4:X103,"=5")</f>
        <v>38</v>
      </c>
    </row>
    <row r="112" spans="2:29" x14ac:dyDescent="0.25">
      <c r="N112" s="73" t="s">
        <v>233</v>
      </c>
      <c r="O112" s="148"/>
      <c r="P112" s="68">
        <f>COUNTIF(P4:P103,"&gt;5")</f>
        <v>21</v>
      </c>
      <c r="Q112" s="68">
        <f>COUNTIF(Q4:Q103,"&gt;5")</f>
        <v>9</v>
      </c>
      <c r="R112" s="68">
        <f>COUNTIF(R4:R103,"&gt;5")</f>
        <v>27</v>
      </c>
      <c r="S112" s="68">
        <f>COUNTIF(S4:S103,"&gt;4")</f>
        <v>12</v>
      </c>
      <c r="T112" s="68">
        <f>COUNTIF(T4:T103,"&gt;5")</f>
        <v>6</v>
      </c>
      <c r="U112" s="68">
        <f>COUNTIF(U4:U103,"&gt;5")</f>
        <v>10</v>
      </c>
      <c r="V112" s="68">
        <f>COUNTIF(V4:V103,"&gt;6")</f>
        <v>26</v>
      </c>
      <c r="W112" s="68">
        <f>COUNTIF(W4:W103,"&gt;4")</f>
        <v>10</v>
      </c>
      <c r="X112" s="68">
        <f>COUNTIF(X4:X103,"&gt;5")</f>
        <v>22</v>
      </c>
    </row>
    <row r="113" spans="14:24" x14ac:dyDescent="0.25">
      <c r="N113" s="73" t="s">
        <v>234</v>
      </c>
      <c r="O113" s="148"/>
      <c r="P113" s="73">
        <f>SUM(P109:X109)</f>
        <v>17</v>
      </c>
      <c r="Q113" s="149">
        <f>P113/(SUM(P113:P116))</f>
        <v>2.4531024531024532E-2</v>
      </c>
      <c r="R113" s="73"/>
      <c r="S113" s="73"/>
      <c r="T113" s="73"/>
      <c r="U113" s="73"/>
      <c r="V113" s="73"/>
      <c r="W113" s="73"/>
      <c r="X113" s="73"/>
    </row>
    <row r="114" spans="14:24" x14ac:dyDescent="0.25">
      <c r="N114" s="73" t="s">
        <v>235</v>
      </c>
      <c r="O114" s="68"/>
      <c r="P114" s="73">
        <f>SUM(P110:X110)</f>
        <v>239</v>
      </c>
      <c r="Q114" s="149">
        <f>P114/(SUM(P113:P116))</f>
        <v>0.34487734487734489</v>
      </c>
      <c r="R114" s="73"/>
      <c r="S114" s="73"/>
    </row>
    <row r="115" spans="14:24" x14ac:dyDescent="0.25">
      <c r="N115" s="73" t="s">
        <v>236</v>
      </c>
      <c r="O115" s="148"/>
      <c r="P115" s="73">
        <f>SUM(P111:X111)</f>
        <v>294</v>
      </c>
      <c r="Q115" s="149">
        <f>P115/(SUM(P113:P116))</f>
        <v>0.42424242424242425</v>
      </c>
      <c r="R115" s="73"/>
      <c r="S115" s="73"/>
    </row>
    <row r="116" spans="14:24" x14ac:dyDescent="0.25">
      <c r="N116" s="73" t="s">
        <v>237</v>
      </c>
      <c r="O116" s="148"/>
      <c r="P116" s="73">
        <f>SUM(P112:X112)</f>
        <v>143</v>
      </c>
      <c r="Q116" s="149">
        <f>P116/(SUM(P113:P116))</f>
        <v>0.20634920634920634</v>
      </c>
      <c r="R116" s="150">
        <f>SUM(Q113:Q116)</f>
        <v>1</v>
      </c>
      <c r="S116" s="73"/>
    </row>
    <row r="117" spans="14:24" x14ac:dyDescent="0.25">
      <c r="N117" s="73" t="s">
        <v>238</v>
      </c>
      <c r="O117" s="68"/>
      <c r="P117" s="73">
        <f>SUM(P4:X103)</f>
        <v>3296</v>
      </c>
      <c r="Q117" s="73"/>
      <c r="R117" s="73"/>
      <c r="S117" s="73"/>
    </row>
    <row r="118" spans="14:24" x14ac:dyDescent="0.25">
      <c r="N118" s="73" t="s">
        <v>239</v>
      </c>
      <c r="O118" s="148"/>
      <c r="P118" s="73">
        <f>COUNTIF(P4:P103,"&gt;0")</f>
        <v>77</v>
      </c>
      <c r="Q118" s="73"/>
      <c r="R118" s="73"/>
      <c r="S118" s="73"/>
    </row>
    <row r="119" spans="14:24" x14ac:dyDescent="0.25">
      <c r="N119" s="73" t="s">
        <v>240</v>
      </c>
      <c r="O119" s="68"/>
      <c r="P119" s="151">
        <f>P118/C1</f>
        <v>0.77777777777777779</v>
      </c>
      <c r="Q119" s="73"/>
      <c r="R119" s="73"/>
      <c r="S119" s="73"/>
    </row>
  </sheetData>
  <sortState xmlns:xlrd2="http://schemas.microsoft.com/office/spreadsheetml/2017/richdata2" ref="F50:I59">
    <sortCondition ref="I50:I59"/>
  </sortState>
  <mergeCells count="2">
    <mergeCell ref="C94:L94"/>
    <mergeCell ref="C95:L95"/>
  </mergeCells>
  <conditionalFormatting sqref="P4:R87 X4:X87 T31:U87 P90:R104 T90:U104 X90:X104">
    <cfRule type="cellIs" dxfId="14" priority="1" stopIfTrue="1" operator="between">
      <formula>1</formula>
      <formula>3</formula>
    </cfRule>
  </conditionalFormatting>
  <conditionalFormatting sqref="P108:X108">
    <cfRule type="colorScale" priority="6">
      <colorScale>
        <cfvo type="min"/>
        <cfvo type="percentile" val="50"/>
        <cfvo type="max"/>
        <color rgb="FF63BE7B"/>
        <color rgb="FFFFEB84"/>
        <color rgb="FFF8696B"/>
      </colorScale>
    </cfRule>
  </conditionalFormatting>
  <conditionalFormatting sqref="Q49">
    <cfRule type="cellIs" dxfId="13" priority="4" stopIfTrue="1" operator="between">
      <formula>1</formula>
      <formula>3</formula>
    </cfRule>
  </conditionalFormatting>
  <conditionalFormatting sqref="S4:S87 W4:W87 S90:S104 W90:W104">
    <cfRule type="cellIs" dxfId="12" priority="3" stopIfTrue="1" operator="between">
      <formula>1</formula>
      <formula>2</formula>
    </cfRule>
  </conditionalFormatting>
  <conditionalFormatting sqref="T4:U29 T30:V30 N109:O119">
    <cfRule type="cellIs" dxfId="11" priority="5" stopIfTrue="1" operator="between">
      <formula>1</formula>
      <formula>3</formula>
    </cfRule>
  </conditionalFormatting>
  <conditionalFormatting sqref="V4:V29 V31:V87 V90:V104">
    <cfRule type="cellIs" dxfId="10" priority="2" operator="between">
      <formula>3</formula>
      <formula>4.9</formula>
    </cfRule>
  </conditionalFormatting>
  <conditionalFormatting sqref="Y4:Y86">
    <cfRule type="top10" dxfId="9" priority="8" percent="1" bottom="1" rank="10"/>
  </conditionalFormatting>
  <conditionalFormatting sqref="Y87:Y104">
    <cfRule type="top10" dxfId="8" priority="10" percent="1" bottom="1" rank="10"/>
  </conditionalFormatting>
  <conditionalFormatting sqref="AA4:AA87">
    <cfRule type="top10" dxfId="7" priority="9" percent="1" bottom="1" rank="10"/>
  </conditionalFormatting>
  <conditionalFormatting sqref="AA88:AA89">
    <cfRule type="top10" dxfId="6" priority="7" percent="1" bottom="1" rank="10"/>
  </conditionalFormatting>
  <conditionalFormatting sqref="AA90:AA104">
    <cfRule type="top10" dxfId="5" priority="11" percent="1" bottom="1" rank="10"/>
  </conditionalFormatting>
  <printOptions horizontalCentered="1" verticalCentered="1"/>
  <pageMargins left="0" right="0" top="0.5" bottom="0" header="0.3" footer="0.05"/>
  <pageSetup scale="90" orientation="landscape" r:id="rId1"/>
  <headerFooter>
    <oddHeader>&amp;LResults for F9 7.17.25&amp;CMLCC MEN'S 9 HOLE LEAGUE
Best 6 NET scores determines winner, or most common # if &lt; 6</oddHeader>
  </headerFooter>
  <rowBreaks count="5" manualBreakCount="5">
    <brk id="31" max="12" man="1"/>
    <brk id="62" max="12" man="1"/>
    <brk id="78" max="12" man="1"/>
    <brk id="111" max="12" man="1"/>
    <brk id="154"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BE1F8-7C3E-495A-B831-BC08AEF13FBF}">
  <dimension ref="A1:BS794"/>
  <sheetViews>
    <sheetView workbookViewId="0">
      <selection activeCell="E10" sqref="E10"/>
    </sheetView>
  </sheetViews>
  <sheetFormatPr defaultRowHeight="15" x14ac:dyDescent="0.25"/>
  <cols>
    <col min="1" max="1" width="21.140625" style="1" customWidth="1"/>
    <col min="2" max="2" width="10.140625" style="5" customWidth="1"/>
    <col min="3" max="3" width="9.7109375" style="2" customWidth="1"/>
    <col min="4" max="4" width="13.140625" style="2" customWidth="1"/>
    <col min="5" max="5" width="14.85546875" style="58" customWidth="1"/>
    <col min="6" max="6" width="15.28515625" style="58" customWidth="1"/>
    <col min="7" max="7" width="10.28515625" style="1" customWidth="1"/>
    <col min="8" max="10" width="10.85546875" style="1" customWidth="1"/>
    <col min="11" max="11" width="11" style="1" customWidth="1"/>
    <col min="12" max="15" width="10.85546875" style="1" customWidth="1"/>
    <col min="16" max="17" width="10.85546875" style="1" hidden="1" customWidth="1"/>
    <col min="18" max="18" width="9" style="58" hidden="1" customWidth="1"/>
    <col min="19" max="19" width="9.85546875" style="58" hidden="1" customWidth="1"/>
    <col min="20" max="20" width="8.85546875" style="58" hidden="1" customWidth="1"/>
    <col min="21" max="21" width="7.5703125" style="57" hidden="1" customWidth="1"/>
    <col min="22" max="22" width="9" style="1" hidden="1" customWidth="1"/>
    <col min="23" max="23" width="9.140625" style="1" hidden="1" customWidth="1"/>
    <col min="24" max="24" width="7.7109375" style="1" hidden="1" customWidth="1"/>
    <col min="25" max="25" width="8.7109375" style="1" hidden="1" customWidth="1"/>
    <col min="26" max="28" width="8" style="1" customWidth="1"/>
    <col min="29" max="29" width="12" style="1" customWidth="1"/>
    <col min="30" max="30" width="11.42578125" style="4" customWidth="1"/>
    <col min="31" max="31" width="24.140625" style="4" customWidth="1"/>
    <col min="32" max="32" width="9.140625" style="1"/>
    <col min="33" max="33" width="18.140625" style="1" customWidth="1"/>
    <col min="34" max="36" width="9.140625" style="1"/>
    <col min="37" max="37" width="9.28515625" style="1" customWidth="1"/>
    <col min="38" max="16384" width="9.140625" style="1"/>
  </cols>
  <sheetData>
    <row r="1" spans="1:71" ht="22.5" customHeight="1" x14ac:dyDescent="0.25">
      <c r="E1" s="6" t="s">
        <v>0</v>
      </c>
      <c r="F1" s="7">
        <v>35.4</v>
      </c>
      <c r="G1" s="157" t="s">
        <v>1</v>
      </c>
      <c r="H1" s="157"/>
      <c r="I1" s="157"/>
      <c r="J1" s="157"/>
      <c r="K1" s="157"/>
      <c r="L1" s="157"/>
      <c r="M1" s="157"/>
      <c r="N1" s="157"/>
      <c r="O1" s="157"/>
      <c r="P1" s="5"/>
      <c r="Q1" s="5"/>
      <c r="R1" s="8" t="s">
        <v>2</v>
      </c>
      <c r="S1" s="9"/>
      <c r="T1" s="9"/>
      <c r="U1" s="10"/>
      <c r="V1" s="10"/>
      <c r="W1" s="11" t="s">
        <v>3</v>
      </c>
      <c r="X1" s="11"/>
      <c r="Y1" s="11"/>
      <c r="Z1" s="11"/>
      <c r="AA1" s="11"/>
      <c r="AB1" s="11"/>
      <c r="AC1" s="11"/>
      <c r="AD1" s="11"/>
      <c r="AE1" s="11"/>
      <c r="AF1" s="11"/>
      <c r="AG1" s="11"/>
      <c r="AH1" s="11"/>
      <c r="AI1" s="11"/>
    </row>
    <row r="2" spans="1:71" ht="41.25" customHeight="1" x14ac:dyDescent="0.25">
      <c r="A2" s="12" t="s">
        <v>4</v>
      </c>
      <c r="B2" s="13" t="s">
        <v>5</v>
      </c>
      <c r="C2" s="14" t="s">
        <v>6</v>
      </c>
      <c r="D2" s="15" t="s">
        <v>7</v>
      </c>
      <c r="E2" s="16" t="s">
        <v>8</v>
      </c>
      <c r="F2" s="16" t="s">
        <v>8</v>
      </c>
      <c r="G2" s="17" t="s">
        <v>9</v>
      </c>
      <c r="H2" s="17" t="s">
        <v>10</v>
      </c>
      <c r="I2" s="17" t="s">
        <v>11</v>
      </c>
      <c r="J2" s="17" t="s">
        <v>12</v>
      </c>
      <c r="K2" s="17" t="s">
        <v>13</v>
      </c>
      <c r="L2" s="18" t="s">
        <v>14</v>
      </c>
      <c r="M2" s="18" t="s">
        <v>15</v>
      </c>
      <c r="N2" s="18" t="s">
        <v>16</v>
      </c>
      <c r="O2" s="18" t="s">
        <v>17</v>
      </c>
      <c r="P2" s="18" t="s">
        <v>18</v>
      </c>
      <c r="Q2" s="18" t="s">
        <v>19</v>
      </c>
      <c r="R2" s="19" t="s">
        <v>20</v>
      </c>
      <c r="S2" s="19" t="s">
        <v>21</v>
      </c>
      <c r="T2" s="19" t="s">
        <v>22</v>
      </c>
      <c r="U2" s="19" t="s">
        <v>23</v>
      </c>
      <c r="V2" s="20" t="s">
        <v>24</v>
      </c>
      <c r="W2" s="21" t="s">
        <v>25</v>
      </c>
      <c r="X2" s="21" t="s">
        <v>26</v>
      </c>
      <c r="Y2" s="21" t="s">
        <v>27</v>
      </c>
      <c r="Z2" s="21" t="s">
        <v>28</v>
      </c>
      <c r="AA2" s="21" t="s">
        <v>29</v>
      </c>
      <c r="AB2" s="21" t="s">
        <v>30</v>
      </c>
      <c r="AC2" s="22" t="s">
        <v>31</v>
      </c>
      <c r="AD2" s="23" t="s">
        <v>32</v>
      </c>
      <c r="AE2" s="24" t="s">
        <v>33</v>
      </c>
      <c r="AF2" s="3"/>
      <c r="AG2" s="3"/>
      <c r="AH2" s="3"/>
      <c r="AI2" s="3"/>
      <c r="AJ2" s="3"/>
      <c r="AK2" s="3"/>
    </row>
    <row r="3" spans="1:71" ht="15.75" x14ac:dyDescent="0.25">
      <c r="A3" s="25" t="s">
        <v>34</v>
      </c>
      <c r="B3" s="26" t="str">
        <f>INDEX('[1]2025 Sign Ups'!$C$2:$C$103,MATCH(A3,'[1]2025 Sign Ups'!$B$2:$B$103,0))</f>
        <v>Y</v>
      </c>
      <c r="C3" s="26">
        <f>VLOOKUP($A3,'[1]2025 Sign Ups'!$B$2:$F$127,4,FALSE)</f>
        <v>8</v>
      </c>
      <c r="D3" s="26" t="str">
        <f>VLOOKUP($A3,'[1]2025 Sign Ups'!$B$2:$G$127,5,FALSE)</f>
        <v>R</v>
      </c>
      <c r="E3" s="27">
        <f>R3+35.4</f>
        <v>52.2</v>
      </c>
      <c r="F3" s="27">
        <f t="shared" ref="F3:F34" si="0">E3</f>
        <v>52.2</v>
      </c>
      <c r="G3" s="28" t="str">
        <f>INDEX('[1]WK 1 F9 2025'!$Y$4:$Y$105, MATCH(A3,'[1]WK 1 F9 2025'!$N$4:$N$105,0))</f>
        <v/>
      </c>
      <c r="H3" s="28">
        <f>INDEX('[1]WK 2 B9 2025'!$Y$4:$Y$105, MATCH($A3,'[1]WK 2 B9 2025'!$N$4:$N$105,0))</f>
        <v>53</v>
      </c>
      <c r="I3" s="28">
        <f>INDEX('[1]WK 3 F9 2025'!$Y$4:$Y$107, MATCH(A3,'[1]WK 3 F9 2025'!$N$4:$N$107,0))</f>
        <v>51</v>
      </c>
      <c r="J3" s="28">
        <f>INDEX('[1]WK 4 B9 2025'!$Y$4:$Y$105, MATCH(A3,'[1]WK 4 B9 2025'!$N$4:$N$105,0))</f>
        <v>49</v>
      </c>
      <c r="K3" s="28">
        <f>INDEX('[1]WK 5 F9 2025'!$Y$4:$Y$105, MATCH(A3,'[1]WK 5 F9 2025'!$N$4:$N$105,0))</f>
        <v>54</v>
      </c>
      <c r="L3" s="28">
        <f>INDEX('[1]WK 6 B9 2025'!$Y$4:$Y$105, MATCH(A3,'[1]WK 6 B9 2025'!$N$4:$N$105,0))</f>
        <v>49</v>
      </c>
      <c r="M3" s="28">
        <f>INDEX('[1]WK 7 F9 2025'!$Y$4:$Y$107, MATCH(A3,'[1]WK 7 F9 2025'!$N$4:$N$107,0))</f>
        <v>51</v>
      </c>
      <c r="N3" s="28">
        <f>INDEX('[1]WK 8 B9 2025'!$Y$4:$Y$103, MATCH(A3,'[1]WK 8 B9 2025'!$N$4:$N$103,0))</f>
        <v>54</v>
      </c>
      <c r="O3" s="28">
        <f>INDEX('[1]WK 9 F9 2025'!$Y$4:$Y$105, MATCH(A3,'[1]WK 9 F9 2025'!$N$4:$N$105,0))</f>
        <v>48</v>
      </c>
      <c r="P3" s="28" t="str">
        <f>INDEX('[1]WK 10 B9 2025'!$Y$4:$Y$103, MATCH(A3,'[1]WK 10 B9 2025'!$N$4:$N$103,0))</f>
        <v/>
      </c>
      <c r="Q3" s="28" t="str">
        <f>INDEX('[1]WK 11 F9 2025'!$Y$4:$Y$105, MATCH(A3,'[1]WK 11 F9 2025'!$N$4:$N$105,0))</f>
        <v/>
      </c>
      <c r="R3" s="27">
        <f>VLOOKUP($A3,'[1]2025 Sign Ups'!$B$2:$K$104,3,FALSE)</f>
        <v>16.800000000000004</v>
      </c>
      <c r="S3" s="29">
        <f>_xlfn.IFS(COUNTIF($G3:G3, "&gt;1")&gt;6,AVERAGE(SMALL(($G3:G3),{1,2,3,4,5}))-$F$1,COUNTIF($G3:G3, "&gt;1")&gt;5,AVERAGE(SMALL(($G3:G3),{1,2,3,4}))-$F$1,COUNTIF($G3:G3, "&gt;1")&gt;3,AVERAGE(SMALL(($F3:G3),{1,2,3,4}))-$F$1,COUNTIF($G3:G3, "&gt;1")&gt;1,AVERAGE(SMALL(($E3:G3),{1,2,3,4}))-$F$1,COUNTIF($G3:G3, "&gt;0")=1,AVERAGE(SMALL(($E3:G3),{1,2,3}))-$F$1,COUNTIF($G3:G3, "=0")=0,AVERAGE(SMALL(($E3:G3),{1,2}))-$F$1)</f>
        <v>16.800000000000004</v>
      </c>
      <c r="T3" s="29">
        <f>_xlfn.IFS(COUNTIF($G3:H3, "&gt;1")&gt;6,AVERAGE(SMALL(($G3:H3),{1,2,3,4,5}))-$F$1,COUNTIF($G3:H3, "&gt;1")&gt;5,AVERAGE(SMALL(($G3:H3),{1,2,3,4}))-$F$1,COUNTIF($G3:H3, "&gt;1")&gt;3,AVERAGE(SMALL(($F3:H3),{1,2,3,4}))-$F$1,COUNTIF($G3:H3, "&gt;1")&gt;1,AVERAGE(SMALL(($E3:H3),{1,2,3,4}))-$F$1,COUNTIF($G3:H3, "&gt;0")=1,AVERAGE(SMALL(($E3:H3),{1,2,3}))-$F$1,COUNTIF($G3:H3, "=0")=0,AVERAGE(SMALL(($E3:H3),{1,2}))-$F$1)</f>
        <v>17.06666666666667</v>
      </c>
      <c r="U3" s="29">
        <f>_xlfn.IFS(COUNTIF($G3:I3, "&gt;1")&gt;6,AVERAGE(SMALL(($G3:I3),{1,2,3,4,5}))-$F$1,COUNTIF($G3:I3, "&gt;1")&gt;5,AVERAGE(SMALL(($G3:I3),{1,2,3,4}))-$F$1,COUNTIF($G3:I3, "&gt;1")&gt;3,AVERAGE(SMALL(($F3:I3),{1,2,3,4}))-$F$1,COUNTIF($G3:I3, "&gt;1")&gt;1,AVERAGE(SMALL(($E3:I3),{1,2,3,4}))-$F$1,COUNTIF($G3:I3, "&gt;0")=1,AVERAGE(SMALL(($E3:I3),{1,2,3}))-$F$1,COUNTIF($G3:I3, "=0")=0,AVERAGE(SMALL(($E3:I3),{1,2}))-$F$1)</f>
        <v>16.700000000000003</v>
      </c>
      <c r="V3" s="29">
        <f>_xlfn.IFS(COUNTIF($G3:J3, "&gt;1")&gt;6,AVERAGE(SMALL(($G3:J3),{1,2,3,4,5}))-$F$1,COUNTIF($G3:J3, "&gt;1")&gt;5,AVERAGE(SMALL(($G3:J3),{1,2,3,4}))-$F$1,COUNTIF($G3:J3, "&gt;1")&gt;3,AVERAGE(SMALL(($F3:J3),{1,2,3,4}))-$F$1,COUNTIF($G3:J3, "&gt;1")&gt;1,AVERAGE(SMALL(($E3:J3),{1,2,3,4}))-$F$1,COUNTIF($G3:J3, "&gt;0")=1,AVERAGE(SMALL(($E3:J3),{1,2,3}))-$F$1,COUNTIF($G3:J3, "=0")=0,AVERAGE(SMALL(($E3:J3),{1,2}))-$F$1)</f>
        <v>15.699999999999996</v>
      </c>
      <c r="W3" s="29">
        <f>_xlfn.IFS(COUNTIF($G3:K3, "&gt;1")&gt;6,AVERAGE(SMALL(($G3:K3),{1,2,3,4,5}))-$F$1,COUNTIF($G3:K3, "&gt;1")&gt;5,AVERAGE(SMALL(($G3:K3),{1,2,3,4}))-$F$1,COUNTIF($G3:K3, "&gt;1")&gt;3,AVERAGE(SMALL(($F3:K3),{1,2,3,4}))-$F$1,COUNTIF($G3:K3, "&gt;1")&gt;1,AVERAGE(SMALL(($E3:K3),{1,2,3,4}))-$F$1,COUNTIF($G3:K3, "&gt;0")=1,AVERAGE(SMALL(($E3:K3),{1,2,3}))-$F$1,COUNTIF($G3:K3, "=0")=0,AVERAGE(SMALL(($E3:K3),{1,2}))-$F$1)</f>
        <v>15.899999999999999</v>
      </c>
      <c r="X3" s="29">
        <f>_xlfn.IFS(COUNTIF($G3:L3, "&gt;1")&gt;6,AVERAGE(SMALL(($G3:L3),{1,2,3,4,5}))-$F$1,COUNTIF($G3:L3, "&gt;1")&gt;5,AVERAGE(SMALL(($G3:L3),{1,2,3,4}))-$F$1,COUNTIF($G3:L3, "&gt;1")&gt;3,AVERAGE(SMALL(($F3:L3),{1,2,3,4}))-$F$1,COUNTIF($G3:L3, "&gt;1")&gt;1,AVERAGE(SMALL(($E3:L3),{1,2,3,4}))-$F$1,COUNTIF($G3:L3, "&gt;0")=1,AVERAGE(SMALL(($E3:L3),{1,2,3}))-$F$1,COUNTIF($G3:L3, "=0")=0,AVERAGE(SMALL(($E3:L3),{1,2}))-$F$1)</f>
        <v>14.899999999999999</v>
      </c>
      <c r="Y3" s="29">
        <f>_xlfn.IFS(COUNTIF($G3:M3, "&gt;1")&gt;6,AVERAGE(SMALL(($G3:M3),{1,2,3,4,5}))-$F$1,COUNTIF($G3:M3, "&gt;1")&gt;5,AVERAGE(SMALL(($G3:M3),{1,2,3,4}))-$F$1,COUNTIF($G3:M3, "&gt;1")&gt;3,AVERAGE(SMALL(($F3:M3),{1,2,3,4}))-$F$1,COUNTIF($G3:M3, "&gt;1")&gt;1,AVERAGE(SMALL(($E3:M3),{1,2,3,4}))-$F$1,COUNTIF($G3:M3, "&gt;0")=1,AVERAGE(SMALL(($E3:M3),{1,2,3}))-$F$1,COUNTIF($G3:M3, "=0")=0,AVERAGE(SMALL(($E3:M3),{1,2}))-$F$1)</f>
        <v>14.600000000000001</v>
      </c>
      <c r="Z3" s="29">
        <f>_xlfn.IFS(COUNTIF($G3:N3, "&gt;1")&gt;6,AVERAGE(SMALL(($G3:N3),{1,2,3,4,5}))-$F$1,COUNTIF($G3:N3, "&gt;1")&gt;5,AVERAGE(SMALL(($G3:N3),{1,2,3,4}))-$F$1,COUNTIF($G3:N3, "&gt;1")&gt;3,AVERAGE(SMALL(($F3:N3),{1,2,3,4}))-$F$1,COUNTIF($G3:N3, "&gt;1")&gt;1,AVERAGE(SMALL(($E3:N3),{1,2,3,4}))-$F$1,COUNTIF($G3:N3, "&gt;0")=1,AVERAGE(SMALL(($E3:N3),{1,2,3}))-$F$1,COUNTIF($G3:N3, "=0")=0,AVERAGE(SMALL(($E3:N3),{1,2}))-$F$1)</f>
        <v>15.200000000000003</v>
      </c>
      <c r="AA3" s="29">
        <f>_xlfn.IFS(COUNTIF($G3:O3, "&gt;1")&gt;6,AVERAGE(SMALL(($G3:O3),{1,2,3,4,5}))-$F$1,COUNTIF($G3:O3, "&gt;1")&gt;5,AVERAGE(SMALL(($G3:O3),{1,2,3,4}))-$F$1,COUNTIF($G3:O3, "&gt;1")&gt;3,AVERAGE(SMALL(($F3:O3),{1,2,3,4}))-$F$1,COUNTIF($G3:O3, "&gt;1")&gt;1,AVERAGE(SMALL(($E3:O3),{1,2,3,4}))-$F$1,COUNTIF($G3:O3, "&gt;0")=1,AVERAGE(SMALL(($E3:O3),{1,2,3}))-$F$1,COUNTIF($G3:O3, "=0")=0,AVERAGE(SMALL(($E3:O3),{1,2}))-$F$1)</f>
        <v>14.200000000000003</v>
      </c>
      <c r="AB3" s="29">
        <f>_xlfn.IFS(COUNTIF($G3:P3, "&gt;1")&gt;6,AVERAGE(SMALL(($G3:P3),{1,2,3,4,5}))-$F$1,COUNTIF($G3:P3, "&gt;1")&gt;5,AVERAGE(SMALL(($G3:P3),{1,2,3,4}))-$F$1,COUNTIF($G3:P3, "&gt;1")&gt;3,AVERAGE(SMALL(($F3:P3),{1,2,3,4}))-$F$1,COUNTIF($G3:P3, "&gt;1")&gt;1,AVERAGE(SMALL(($E3:P3),{1,2,3,4}))-$F$1,COUNTIF($G3:P3, "&gt;0")=1,AVERAGE(SMALL(($E3:P3),{1,2,3}))-$F$1,COUNTIF($G3:P3, "=0")=0,AVERAGE(SMALL(($E3:P3),{1,2}))-$F$1)</f>
        <v>14.200000000000003</v>
      </c>
      <c r="AC3" s="29">
        <f>_xlfn.IFS(COUNTIF($G3:Q3, "&gt;1")&gt;6,AVERAGE(SMALL(($G3:Q3),{1,2,3,4,5}))-$F$1,COUNTIF($G3:Q3, "&gt;1")&gt;5,AVERAGE(SMALL(($G3:Q3),{1,2,3,4}))-$F$1,COUNTIF($G3:Q3, "&gt;1")&gt;3,AVERAGE(SMALL(($F3:Q3),{1,2,3,4}))-$F$1,COUNTIF($G3:Q3, "&gt;1")&gt;1,AVERAGE(SMALL(($E3:Q3),{1,2,3,4}))-$F$1,COUNTIF($G3:Q3, "&gt;0")=1,AVERAGE(SMALL(($E3:Q3),{1,2,3}))-$F$1,COUNTIF($G3:Q3, "=0")=0,AVERAGE(SMALL(($E3:Q3),{1,2}))-$F$1)</f>
        <v>14.200000000000003</v>
      </c>
      <c r="AD3" s="30">
        <f t="shared" ref="AD3:AD34" si="1">COUNT(G3:Q3)</f>
        <v>8</v>
      </c>
      <c r="AE3" s="31">
        <v>2</v>
      </c>
    </row>
    <row r="4" spans="1:71" ht="15.75" x14ac:dyDescent="0.25">
      <c r="A4" s="25" t="s">
        <v>35</v>
      </c>
      <c r="B4" s="26" t="str">
        <f>INDEX('[1]2025 Sign Ups'!$C$2:$C$103,MATCH(A4,'[1]2025 Sign Ups'!$B$2:$B$103,0))</f>
        <v>Y</v>
      </c>
      <c r="C4" s="26">
        <f>VLOOKUP($A4,'[1]2025 Sign Ups'!$B$2:$F$127,4,FALSE)</f>
        <v>5</v>
      </c>
      <c r="D4" s="26" t="str">
        <f>VLOOKUP($A4,'[1]2025 Sign Ups'!$B$2:$G$127,5,FALSE)</f>
        <v>R</v>
      </c>
      <c r="E4" s="27">
        <f>R4+35.4</f>
        <v>43.166666666666664</v>
      </c>
      <c r="F4" s="27">
        <f t="shared" si="0"/>
        <v>43.166666666666664</v>
      </c>
      <c r="G4" s="28">
        <f>INDEX('[1]WK 1 F9 2025'!$Y$4:$Y$105, MATCH(A4,'[1]WK 1 F9 2025'!$N$4:$N$105,0))</f>
        <v>42</v>
      </c>
      <c r="H4" s="28">
        <f>INDEX('[1]WK 2 B9 2025'!$Y$4:$Y$105, MATCH($A4,'[1]WK 2 B9 2025'!$N$4:$N$105,0))</f>
        <v>49</v>
      </c>
      <c r="I4" s="28">
        <f>INDEX('[1]WK 3 F9 2025'!$Y$4:$Y$107, MATCH(A4,'[1]WK 3 F9 2025'!$N$4:$N$107,0))</f>
        <v>51</v>
      </c>
      <c r="J4" s="28" t="str">
        <f>INDEX('[1]WK 4 B9 2025'!$Y$4:$Y$105, MATCH(A4,'[1]WK 4 B9 2025'!$N$4:$N$105,0))</f>
        <v/>
      </c>
      <c r="K4" s="28" t="str">
        <f>INDEX('[1]WK 5 F9 2025'!$Y$4:$Y$105, MATCH(A4,'[1]WK 5 F9 2025'!$N$4:$N$105,0))</f>
        <v/>
      </c>
      <c r="L4" s="28" t="str">
        <f>INDEX('[1]WK 6 B9 2025'!$Y$4:$Y$105, MATCH(A4,'[1]WK 6 B9 2025'!$N$4:$N$105,0))</f>
        <v/>
      </c>
      <c r="M4" s="28">
        <f>INDEX('[1]WK 7 F9 2025'!$Y$4:$Y$107, MATCH(A4,'[1]WK 7 F9 2025'!$N$4:$N$107,0))</f>
        <v>43</v>
      </c>
      <c r="N4" s="28">
        <f>INDEX('[1]WK 8 B9 2025'!$Y$4:$Y$103, MATCH(A4,'[1]WK 8 B9 2025'!$N$4:$N$103,0))</f>
        <v>46</v>
      </c>
      <c r="O4" s="28">
        <f>INDEX('[1]WK 9 F9 2025'!$Y$4:$Y$105, MATCH(A4,'[1]WK 9 F9 2025'!$N$4:$N$105,0))</f>
        <v>39</v>
      </c>
      <c r="P4" s="28" t="str">
        <f>INDEX('[1]WK 10 B9 2025'!$Y$4:$Y$103, MATCH(A4,'[1]WK 10 B9 2025'!$N$4:$N$103,0))</f>
        <v/>
      </c>
      <c r="Q4" s="28" t="str">
        <f>INDEX('[1]WK 11 F9 2025'!$Y$4:$Y$105, MATCH(A4,'[1]WK 11 F9 2025'!$N$4:$N$105,0))</f>
        <v/>
      </c>
      <c r="R4" s="27">
        <f>VLOOKUP($A4,'[1]2025 Sign Ups'!$B$2:$K$104,3,FALSE)</f>
        <v>7.7666666666666657</v>
      </c>
      <c r="S4" s="29">
        <f>_xlfn.IFS(COUNTIF($G4:G4, "&gt;6")&gt;6,AVERAGE(SMALL(($G4:G4),{1,2,3,4,5}))-$F$1,COUNTIF($G4:G4, "&gt;5")&gt;3,AVERAGE(SMALL(($G4:G4),{1,2,3,4}))-$F$1,COUNTIF($G4:G4, "&gt;3")&gt;3,AVERAGE(SMALL(($F4:G4),{1,2,3,4}))-$F$1,COUNTIF($G4:G4, "&gt;1")&gt;1,AVERAGE(SMALL(($E4:G4),{1,2,3,4}))-$F$1,COUNTIF($G4:G4, "&gt;0")=1,AVERAGE(SMALL(($E4:G4),{1,2,3}))-$F$1,COUNTIF($G4:G4, "=0")=0,AVERAGE(SMALL(($E4:G4),{1,2}))-$F$1)</f>
        <v>7.3777777777777729</v>
      </c>
      <c r="T4" s="29">
        <f>_xlfn.IFS(COUNTIF($G4:H4, "&gt;1")&gt;6,AVERAGE(SMALL(($G4:H4),{1,2,3,4,5}))-$F$1,COUNTIF($G4:H4, "&gt;1")&gt;5,AVERAGE(SMALL(($G4:H4),{1,2,3,4}))-$F$1,COUNTIF($G4:H4, "&gt;1")&gt;3,AVERAGE(SMALL(($F4:H4),{1,2,3,4}))-$F$1,COUNTIF($G4:H4, "&gt;1")&gt;1,AVERAGE(SMALL(($E4:H4),{1,2,3,4}))-$F$1,COUNTIF($G4:H4, "&gt;0")=1,AVERAGE(SMALL(($E4:H4),{1,2,3}))-$F$1,COUNTIF($G4:H4, "=0")=0,AVERAGE(SMALL(($E4:H4),{1,2}))-$F$1)</f>
        <v>8.93333333333333</v>
      </c>
      <c r="U4" s="29">
        <f>_xlfn.IFS(COUNTIF($G4:I4, "&gt;1")&gt;6,AVERAGE(SMALL(($G4:I4),{1,2,3,4,5}))-$F$1,COUNTIF($G4:I4, "&gt;1")&gt;5,AVERAGE(SMALL(($G4:I4),{1,2,3,4}))-$F$1,COUNTIF($G4:I4, "&gt;1")&gt;3,AVERAGE(SMALL(($F4:I4),{1,2,3,4}))-$F$1,COUNTIF($G4:I4, "&gt;1")&gt;1,AVERAGE(SMALL(($E4:I4),{1,2,3,4}))-$F$1,COUNTIF($G4:I4, "&gt;0")=1,AVERAGE(SMALL(($E4:I4),{1,2,3}))-$F$1,COUNTIF($G4:I4, "=0")=0,AVERAGE(SMALL(($E4:I4),{1,2}))-$F$1)</f>
        <v>8.93333333333333</v>
      </c>
      <c r="V4" s="29">
        <f>_xlfn.IFS(COUNTIF($G4:J4, "&gt;1")&gt;6,AVERAGE(SMALL(($G4:J4),{1,2,3,4,5}))-$F$1,COUNTIF($G4:J4, "&gt;1")&gt;5,AVERAGE(SMALL(($G4:J4),{1,2,3,4}))-$F$1,COUNTIF($G4:J4, "&gt;1")&gt;3,AVERAGE(SMALL(($F4:J4),{1,2,3,4}))-$F$1,COUNTIF($G4:J4, "&gt;1")&gt;1,AVERAGE(SMALL(($E4:J4),{1,2,3,4}))-$F$1,COUNTIF($G4:J4, "&gt;0")=1,AVERAGE(SMALL(($E4:J4),{1,2,3}))-$F$1,COUNTIF($G4:J4, "=0")=0,AVERAGE(SMALL(($E4:J4),{1,2}))-$F$1)</f>
        <v>8.93333333333333</v>
      </c>
      <c r="W4" s="29">
        <f>_xlfn.IFS(COUNTIF($G4:K4, "&gt;1")&gt;6,AVERAGE(SMALL(($G4:K4),{1,2,3,4,5}))-$F$1,COUNTIF($G4:K4, "&gt;1")&gt;5,AVERAGE(SMALL(($G4:K4),{1,2,3,4}))-$F$1,COUNTIF($G4:K4, "&gt;1")&gt;3,AVERAGE(SMALL(($F4:K4),{1,2,3,4}))-$F$1,COUNTIF($G4:K4, "&gt;1")&gt;1,AVERAGE(SMALL(($E4:K4),{1,2,3,4}))-$F$1,COUNTIF($G4:K4, "&gt;0")=1,AVERAGE(SMALL(($E4:K4),{1,2,3}))-$F$1,COUNTIF($G4:K4, "=0")=0,AVERAGE(SMALL(($E4:K4),{1,2}))-$F$1)</f>
        <v>8.93333333333333</v>
      </c>
      <c r="X4" s="29">
        <f>_xlfn.IFS(COUNTIF($G4:L4, "&gt;1")&gt;6,AVERAGE(SMALL(($G4:L4),{1,2,3,4,5}))-$F$1,COUNTIF($G4:L4, "&gt;1")&gt;5,AVERAGE(SMALL(($G4:L4),{1,2,3,4}))-$F$1,COUNTIF($G4:L4, "&gt;1")&gt;3,AVERAGE(SMALL(($F4:L4),{1,2,3,4}))-$F$1,COUNTIF($G4:L4, "&gt;1")&gt;1,AVERAGE(SMALL(($E4:L4),{1,2,3,4}))-$F$1,COUNTIF($G4:L4, "&gt;0")=1,AVERAGE(SMALL(($E4:L4),{1,2,3}))-$F$1,COUNTIF($G4:L4, "=0")=0,AVERAGE(SMALL(($E4:L4),{1,2}))-$F$1)</f>
        <v>8.93333333333333</v>
      </c>
      <c r="Y4" s="29">
        <f>_xlfn.IFS(COUNTIF($G4:M4, "&gt;1")&gt;6,AVERAGE(SMALL(($G4:M4),{1,2,3,4,5}))-$F$1,COUNTIF($G4:M4, "&gt;1")&gt;5,AVERAGE(SMALL(($G4:M4),{1,2,3,4}))-$F$1,COUNTIF($G4:M4, "&gt;1")&gt;3,AVERAGE(SMALL(($F4:M4),{1,2,3,4}))-$F$1,COUNTIF($G4:M4, "&gt;1")&gt;1,AVERAGE(SMALL(($E4:M4),{1,2,3,4}))-$F$1,COUNTIF($G4:M4, "&gt;0")=1,AVERAGE(SMALL(($E4:M4),{1,2,3}))-$F$1,COUNTIF($G4:M4, "=0")=0,AVERAGE(SMALL(($E4:M4),{1,2}))-$F$1)</f>
        <v>8.8916666666666657</v>
      </c>
      <c r="Z4" s="29">
        <f>_xlfn.IFS(COUNTIF($G4:N4, "&gt;1")&gt;6,AVERAGE(SMALL(($G4:N4),{1,2,3,4,5}))-$F$1,COUNTIF($G4:N4, "&gt;1")&gt;5,AVERAGE(SMALL(($G4:N4),{1,2,3,4}))-$F$1,COUNTIF($G4:N4, "&gt;1")&gt;3,AVERAGE(SMALL(($F4:N4),{1,2,3,4}))-$F$1,COUNTIF($G4:N4, "&gt;1")&gt;1,AVERAGE(SMALL(($E4:N4),{1,2,3,4}))-$F$1,COUNTIF($G4:N4, "&gt;0")=1,AVERAGE(SMALL(($E4:N4),{1,2,3}))-$F$1,COUNTIF($G4:N4, "=0")=0,AVERAGE(SMALL(($E4:N4),{1,2}))-$F$1)</f>
        <v>8.1416666666666657</v>
      </c>
      <c r="AA4" s="29">
        <f>_xlfn.IFS(COUNTIF($G4:O4, "&gt;1")&gt;6,AVERAGE(SMALL(($G4:O4),{1,2,3,4,5}))-$F$1,COUNTIF($G4:O4, "&gt;1")&gt;5,AVERAGE(SMALL(($G4:O4),{1,2,3,4}))-$F$1,COUNTIF($G4:O4, "&gt;1")&gt;3,AVERAGE(SMALL(($F4:O4),{1,2,3,4}))-$F$1,COUNTIF($G4:O4, "&gt;1")&gt;1,AVERAGE(SMALL(($E4:O4),{1,2,3,4}))-$F$1,COUNTIF($G4:O4, "&gt;0")=1,AVERAGE(SMALL(($E4:O4),{1,2,3}))-$F$1,COUNTIF($G4:O4, "=0")=0,AVERAGE(SMALL(($E4:O4),{1,2}))-$F$1)</f>
        <v>7.1000000000000014</v>
      </c>
      <c r="AB4" s="29">
        <f>_xlfn.IFS(COUNTIF($G4:P4, "&gt;1")&gt;6,AVERAGE(SMALL(($G4:P4),{1,2,3,4,5}))-$F$1,COUNTIF($G4:P4, "&gt;1")&gt;5,AVERAGE(SMALL(($G4:P4),{1,2,3,4}))-$F$1,COUNTIF($G4:P4, "&gt;1")&gt;3,AVERAGE(SMALL(($F4:P4),{1,2,3,4}))-$F$1,COUNTIF($G4:P4, "&gt;1")&gt;1,AVERAGE(SMALL(($E4:P4),{1,2,3,4}))-$F$1,COUNTIF($G4:P4, "&gt;0")=1,AVERAGE(SMALL(($E4:P4),{1,2,3}))-$F$1,COUNTIF($G4:P4, "=0")=0,AVERAGE(SMALL(($E4:P4),{1,2}))-$F$1)</f>
        <v>7.1000000000000014</v>
      </c>
      <c r="AC4" s="29">
        <f>_xlfn.IFS(COUNTIF($G4:Q4, "&gt;1")&gt;6,AVERAGE(SMALL(($G4:Q4),{1,2,3,4,5}))-$F$1,COUNTIF($G4:Q4, "&gt;1")&gt;5,AVERAGE(SMALL(($G4:Q4),{1,2,3,4}))-$F$1,COUNTIF($G4:Q4, "&gt;1")&gt;3,AVERAGE(SMALL(($F4:Q4),{1,2,3,4}))-$F$1,COUNTIF($G4:Q4, "&gt;1")&gt;1,AVERAGE(SMALL(($E4:Q4),{1,2,3,4}))-$F$1,COUNTIF($G4:Q4, "&gt;0")=1,AVERAGE(SMALL(($E4:Q4),{1,2,3}))-$F$1,COUNTIF($G4:Q4, "=0")=0,AVERAGE(SMALL(($E4:Q4),{1,2}))-$F$1)</f>
        <v>7.1000000000000014</v>
      </c>
      <c r="AD4" s="30">
        <f t="shared" si="1"/>
        <v>6</v>
      </c>
      <c r="AE4" s="31">
        <v>2</v>
      </c>
      <c r="AG4" s="1" t="s">
        <v>36</v>
      </c>
    </row>
    <row r="5" spans="1:71" ht="15.75" x14ac:dyDescent="0.25">
      <c r="A5" s="32" t="s">
        <v>37</v>
      </c>
      <c r="B5" s="26" t="str">
        <f>INDEX('[1]2025 Sign Ups'!$C$2:$C$103,MATCH(A5,'[1]2025 Sign Ups'!$B$2:$B$103,0))</f>
        <v>Y</v>
      </c>
      <c r="C5" s="26">
        <f>VLOOKUP($A5,'[1]2025 Sign Ups'!$B$2:$F$127,4,FALSE)</f>
        <v>3</v>
      </c>
      <c r="D5" s="26" t="str">
        <f>VLOOKUP($A5,'[1]2025 Sign Ups'!$B$2:$G$127,5,FALSE)</f>
        <v>R</v>
      </c>
      <c r="E5" s="27">
        <f>R5+35.4</f>
        <v>49</v>
      </c>
      <c r="F5" s="27">
        <f t="shared" si="0"/>
        <v>49</v>
      </c>
      <c r="G5" s="28" t="str">
        <f>INDEX('[1]WK 1 F9 2025'!$Y$4:$Y$105, MATCH(A5,'[1]WK 1 F9 2025'!$N$4:$N$105,0))</f>
        <v/>
      </c>
      <c r="H5" s="28">
        <f>INDEX('[1]WK 2 B9 2025'!$Y$4:$Y$105, MATCH($A5,'[1]WK 2 B9 2025'!$N$4:$N$105,0))</f>
        <v>56</v>
      </c>
      <c r="I5" s="28">
        <f>INDEX('[1]WK 3 F9 2025'!$Y$4:$Y$107, MATCH(A5,'[1]WK 3 F9 2025'!$N$4:$N$107,0))</f>
        <v>46</v>
      </c>
      <c r="J5" s="28">
        <f>INDEX('[1]WK 4 B9 2025'!$Y$4:$Y$105, MATCH(A5,'[1]WK 4 B9 2025'!$N$4:$N$105,0))</f>
        <v>52</v>
      </c>
      <c r="K5" s="28">
        <f>INDEX('[1]WK 5 F9 2025'!$Y$4:$Y$105, MATCH(A5,'[1]WK 5 F9 2025'!$N$4:$N$105,0))</f>
        <v>45</v>
      </c>
      <c r="L5" s="28">
        <f>INDEX('[1]WK 6 B9 2025'!$Y$4:$Y$105, MATCH(A5,'[1]WK 6 B9 2025'!$N$4:$N$105,0))</f>
        <v>46</v>
      </c>
      <c r="M5" s="28">
        <f>INDEX('[1]WK 7 F9 2025'!$Y$4:$Y$107, MATCH(A5,'[1]WK 7 F9 2025'!$N$4:$N$107,0))</f>
        <v>50</v>
      </c>
      <c r="N5" s="28">
        <f>INDEX('[1]WK 8 B9 2025'!$Y$4:$Y$103, MATCH(A5,'[1]WK 8 B9 2025'!$N$4:$N$103,0))</f>
        <v>44</v>
      </c>
      <c r="O5" s="28">
        <f>INDEX('[1]WK 9 F9 2025'!$Y$4:$Y$105, MATCH(A5,'[1]WK 9 F9 2025'!$N$4:$N$105,0))</f>
        <v>45</v>
      </c>
      <c r="P5" s="28" t="str">
        <f>INDEX('[1]WK 10 B9 2025'!$Y$4:$Y$103, MATCH(A5,'[1]WK 10 B9 2025'!$N$4:$N$103,0))</f>
        <v/>
      </c>
      <c r="Q5" s="28" t="str">
        <f>INDEX('[1]WK 11 F9 2025'!$Y$4:$Y$105, MATCH(A5,'[1]WK 11 F9 2025'!$N$4:$N$105,0))</f>
        <v/>
      </c>
      <c r="R5" s="27">
        <f>VLOOKUP($A5,'[1]2025 Sign Ups'!$B$2:$K$104,3,FALSE)</f>
        <v>13.600000000000001</v>
      </c>
      <c r="S5" s="29">
        <f>_xlfn.IFS(COUNTIF($G5:G5, "&gt;1")&gt;6,AVERAGE(SMALL(($G5:G5),{1,2,3,4,5}))-$F$1,COUNTIF($G5:G5, "&gt;1")&gt;5,AVERAGE(SMALL(($G5:G5),{1,2,3,4}))-$F$1,COUNTIF($G5:G5, "&gt;1")&gt;3,AVERAGE(SMALL(($F5:G5),{1,2,3,4}))-$F$1,COUNTIF($G5:G5, "&gt;1")&gt;1,AVERAGE(SMALL(($E5:G5),{1,2,3,4}))-$F$1,COUNTIF($G5:G5, "&gt;0")=1,AVERAGE(SMALL(($E5:G5),{1,2,3}))-$F$1,COUNTIF($G5:G5, "=0")=0,AVERAGE(SMALL(($E5:G5),{1,2}))-$F$1)</f>
        <v>13.600000000000001</v>
      </c>
      <c r="T5" s="29">
        <f>_xlfn.IFS(COUNTIF($G5:H5, "&gt;1")&gt;6,AVERAGE(SMALL(($G5:H5),{1,2,3,4,5}))-$F$1,COUNTIF($G5:H5, "&gt;1")&gt;5,AVERAGE(SMALL(($G5:H5),{1,2,3,4}))-$F$1,COUNTIF($G5:H5, "&gt;1")&gt;3,AVERAGE(SMALL(($F5:H5),{1,2,3,4}))-$F$1,COUNTIF($G5:H5, "&gt;1")&gt;1,AVERAGE(SMALL(($E5:H5),{1,2,3,4}))-$F$1,COUNTIF($G5:H5, "&gt;0")=1,AVERAGE(SMALL(($E5:H5),{1,2,3}))-$F$1,COUNTIF($G5:H5, "=0")=0,AVERAGE(SMALL(($E5:H5),{1,2}))-$F$1)</f>
        <v>15.933333333333337</v>
      </c>
      <c r="U5" s="29">
        <f>_xlfn.IFS(COUNTIF($G5:I5, "&gt;1")&gt;6,AVERAGE(SMALL(($G5:I5),{1,2,3,4,5}))-$F$1,COUNTIF($G5:I5, "&gt;1")&gt;5,AVERAGE(SMALL(($G5:I5),{1,2,3,4}))-$F$1,COUNTIF($G5:I5, "&gt;1")&gt;3,AVERAGE(SMALL(($F5:I5),{1,2,3,4}))-$F$1,COUNTIF($G5:I5, "&gt;1")&gt;1,AVERAGE(SMALL(($E5:I5),{1,2,3,4}))-$F$1,COUNTIF($G5:I5, "&gt;0")=1,AVERAGE(SMALL(($E5:I5),{1,2,3}))-$F$1,COUNTIF($G5:I5, "=0")=0,AVERAGE(SMALL(($E5:I5),{1,2}))-$F$1)</f>
        <v>14.600000000000001</v>
      </c>
      <c r="V5" s="29">
        <f>_xlfn.IFS(COUNTIF($G5:J5, "&gt;1")&gt;6,AVERAGE(SMALL(($G5:J5),{1,2,3,4,5}))-$F$1,COUNTIF($G5:J5, "&gt;1")&gt;5,AVERAGE(SMALL(($G5:J5),{1,2,3,4}))-$F$1,COUNTIF($G5:J5, "&gt;1")&gt;3,AVERAGE(SMALL(($F5:J5),{1,2,3,4}))-$F$1,COUNTIF($G5:J5, "&gt;1")&gt;1,AVERAGE(SMALL(($E5:J5),{1,2,3,4}))-$F$1,COUNTIF($G5:J5, "&gt;0")=1,AVERAGE(SMALL(($E5:J5),{1,2,3}))-$F$1,COUNTIF($G5:J5, "=0")=0,AVERAGE(SMALL(($E5:J5),{1,2}))-$F$1)</f>
        <v>13.600000000000001</v>
      </c>
      <c r="W5" s="33">
        <f>_xlfn.IFS(COUNTIF($G5:K5, "&gt;1")&gt;6,AVERAGE(SMALL(($G5:K5),{1,2,3,4,5}))-$F$1,COUNTIF($G5:K5, "&gt;1")&gt;5,AVERAGE(SMALL(($G5:K5),{1,2,3,4}))-$F$1,COUNTIF($G5:K5, "&gt;1")&gt;3,AVERAGE(SMALL(($F5:K5),{1,2,3,4}))-$F$1,COUNTIF($G5:K5, "&gt;1")&gt;1,AVERAGE(SMALL(($E5:K5),{1,2,3,4}))-$F$1,COUNTIF($G5:K5, "&gt;0")=1,AVERAGE(SMALL(($E5:K5),{1,2,3}))-$F$1,COUNTIF($G5:K5, "=0")=0,AVERAGE(SMALL(($E5:K5),{1,2}))-$F$1)-1</f>
        <v>11.600000000000001</v>
      </c>
      <c r="X5" s="29">
        <f>_xlfn.IFS(COUNTIF($G5:L5, "&gt;1")&gt;6,AVERAGE(SMALL(($G5:L5),{1,2,3,4,5}))-$F$1,COUNTIF($G5:L5, "&gt;1")&gt;5,AVERAGE(SMALL(($G5:L5),{1,2,3,4}))-$F$1,COUNTIF($G5:L5, "&gt;1")&gt;3,AVERAGE(SMALL(($F5:L5),{1,2,3,4}))-$F$1,COUNTIF($G5:L5, "&gt;1")&gt;1,AVERAGE(SMALL(($E5:L5),{1,2,3,4}))-$F$1,COUNTIF($G5:L5, "&gt;0")=1,AVERAGE(SMALL(($E5:L5),{1,2,3}))-$F$1,COUNTIF($G5:L5, "=0")=0,AVERAGE(SMALL(($E5:L5),{1,2}))-$F$1)</f>
        <v>11.100000000000001</v>
      </c>
      <c r="Y5" s="29">
        <f>_xlfn.IFS(COUNTIF($G5:M5, "&gt;1")&gt;6,AVERAGE(SMALL(($G5:M5),{1,2,3,4,5}))-$F$1,COUNTIF($G5:M5, "&gt;1")&gt;5,AVERAGE(SMALL(($G5:M5),{1,2,3,4}))-$F$1,COUNTIF($G5:M5, "&gt;1")&gt;3,AVERAGE(SMALL(($F5:M5),{1,2,3,4}))-$F$1,COUNTIF($G5:M5, "&gt;1")&gt;1,AVERAGE(SMALL(($E5:M5),{1,2,3,4}))-$F$1,COUNTIF($G5:M5, "&gt;0")=1,AVERAGE(SMALL(($E5:M5),{1,2,3}))-$F$1,COUNTIF($G5:M5, "=0")=0,AVERAGE(SMALL(($E5:M5),{1,2}))-$F$1)</f>
        <v>11.350000000000001</v>
      </c>
      <c r="Z5" s="29">
        <f>_xlfn.IFS(COUNTIF($G5:N5, "&gt;1")&gt;6,AVERAGE(SMALL(($G5:N5),{1,2,3,4,5}))-$F$1,COUNTIF($G5:N5, "&gt;1")&gt;5,AVERAGE(SMALL(($G5:N5),{1,2,3,4}))-$F$1,COUNTIF($G5:N5, "&gt;1")&gt;3,AVERAGE(SMALL(($F5:N5),{1,2,3,4}))-$F$1,COUNTIF($G5:N5, "&gt;1")&gt;1,AVERAGE(SMALL(($E5:N5),{1,2,3,4}))-$F$1,COUNTIF($G5:N5, "&gt;0")=1,AVERAGE(SMALL(($E5:N5),{1,2,3}))-$F$1,COUNTIF($G5:N5, "=0")=0,AVERAGE(SMALL(($E5:N5),{1,2}))-$F$1)</f>
        <v>10.800000000000004</v>
      </c>
      <c r="AA5" s="29">
        <f>_xlfn.IFS(COUNTIF($G5:O5, "&gt;1")&gt;6,AVERAGE(SMALL(($G5:O5),{1,2,3,4,5}))-$F$1,COUNTIF($G5:O5, "&gt;1")&gt;5,AVERAGE(SMALL(($G5:O5),{1,2,3,4}))-$F$1,COUNTIF($G5:O5, "&gt;1")&gt;3,AVERAGE(SMALL(($F5:O5),{1,2,3,4}))-$F$1,COUNTIF($G5:O5, "&gt;1")&gt;1,AVERAGE(SMALL(($E5:O5),{1,2,3,4}))-$F$1,COUNTIF($G5:O5, "&gt;0")=1,AVERAGE(SMALL(($E5:O5),{1,2,3}))-$F$1,COUNTIF($G5:O5, "=0")=0,AVERAGE(SMALL(($E5:O5),{1,2}))-$F$1)</f>
        <v>9.8000000000000043</v>
      </c>
      <c r="AB5" s="29">
        <f>_xlfn.IFS(COUNTIF($G5:P5, "&gt;1")&gt;6,AVERAGE(SMALL(($G5:P5),{1,2,3,4,5}))-$F$1,COUNTIF($G5:P5, "&gt;1")&gt;5,AVERAGE(SMALL(($G5:P5),{1,2,3,4}))-$F$1,COUNTIF($G5:P5, "&gt;1")&gt;3,AVERAGE(SMALL(($F5:P5),{1,2,3,4}))-$F$1,COUNTIF($G5:P5, "&gt;1")&gt;1,AVERAGE(SMALL(($E5:P5),{1,2,3,4}))-$F$1,COUNTIF($G5:P5, "&gt;0")=1,AVERAGE(SMALL(($E5:P5),{1,2,3}))-$F$1,COUNTIF($G5:P5, "=0")=0,AVERAGE(SMALL(($E5:P5),{1,2}))-$F$1)</f>
        <v>9.8000000000000043</v>
      </c>
      <c r="AC5" s="29">
        <f>_xlfn.IFS(COUNTIF($G5:Q5, "&gt;1")&gt;6,AVERAGE(SMALL(($G5:Q5),{1,2,3,4,5}))-$F$1,COUNTIF($G5:Q5, "&gt;1")&gt;5,AVERAGE(SMALL(($G5:Q5),{1,2,3,4}))-$F$1,COUNTIF($G5:Q5, "&gt;1")&gt;3,AVERAGE(SMALL(($F5:Q5),{1,2,3,4}))-$F$1,COUNTIF($G5:Q5, "&gt;1")&gt;1,AVERAGE(SMALL(($E5:Q5),{1,2,3,4}))-$F$1,COUNTIF($G5:Q5, "&gt;0")=1,AVERAGE(SMALL(($E5:Q5),{1,2,3}))-$F$1,COUNTIF($G5:Q5, "=0")=0,AVERAGE(SMALL(($E5:Q5),{1,2}))-$F$1)</f>
        <v>9.8000000000000043</v>
      </c>
      <c r="AD5" s="30">
        <f t="shared" si="1"/>
        <v>8</v>
      </c>
      <c r="AE5" s="31">
        <v>2</v>
      </c>
      <c r="AG5" s="1" t="s">
        <v>38</v>
      </c>
    </row>
    <row r="6" spans="1:71" ht="17.25" customHeight="1" x14ac:dyDescent="0.25">
      <c r="A6" s="32" t="s">
        <v>39</v>
      </c>
      <c r="B6" s="26" t="str">
        <f>INDEX('[1]2025 Sign Ups'!$C$2:$C$103,MATCH(A6,'[1]2025 Sign Ups'!$B$2:$B$103,0))</f>
        <v>Y</v>
      </c>
      <c r="C6" s="26">
        <f>VLOOKUP($A6,'[1]2025 Sign Ups'!$B$2:$F$127,4,FALSE)</f>
        <v>5</v>
      </c>
      <c r="D6" s="26" t="str">
        <f>VLOOKUP($A6,'[1]2025 Sign Ups'!$B$2:$G$127,5,FALSE)</f>
        <v>R</v>
      </c>
      <c r="E6" s="27">
        <f>R6+35.4</f>
        <v>50.666666666666664</v>
      </c>
      <c r="F6" s="27">
        <f t="shared" si="0"/>
        <v>50.666666666666664</v>
      </c>
      <c r="G6" s="28" t="str">
        <f>INDEX('[1]WK 1 F9 2025'!$Y$4:$Y$105, MATCH(A6,'[1]WK 1 F9 2025'!$N$4:$N$105,0))</f>
        <v/>
      </c>
      <c r="H6" s="28">
        <f>INDEX('[1]WK 2 B9 2025'!$Y$4:$Y$105, MATCH($A6,'[1]WK 2 B9 2025'!$N$4:$N$105,0))</f>
        <v>55</v>
      </c>
      <c r="I6" s="28" t="str">
        <f>INDEX('[1]WK 3 F9 2025'!$Y$4:$Y$107, MATCH(A6,'[1]WK 3 F9 2025'!$N$4:$N$107,0))</f>
        <v/>
      </c>
      <c r="J6" s="28">
        <f>INDEX('[1]WK 4 B9 2025'!$Y$4:$Y$105, MATCH(A6,'[1]WK 4 B9 2025'!$N$4:$N$105,0))</f>
        <v>58</v>
      </c>
      <c r="K6" s="28">
        <f>INDEX('[1]WK 5 F9 2025'!$Y$4:$Y$105, MATCH(A6,'[1]WK 5 F9 2025'!$N$4:$N$105,0))</f>
        <v>59</v>
      </c>
      <c r="L6" s="28">
        <f>INDEX('[1]WK 6 B9 2025'!$Y$4:$Y$105, MATCH(A6,'[1]WK 6 B9 2025'!$N$4:$N$105,0))</f>
        <v>60</v>
      </c>
      <c r="M6" s="28">
        <f>INDEX('[1]WK 7 F9 2025'!$Y$4:$Y$107, MATCH(A6,'[1]WK 7 F9 2025'!$N$4:$N$107,0))</f>
        <v>52</v>
      </c>
      <c r="N6" s="28">
        <f>INDEX('[1]WK 8 B9 2025'!$Y$4:$Y$103, MATCH(A6,'[1]WK 8 B9 2025'!$N$4:$N$103,0))</f>
        <v>51</v>
      </c>
      <c r="O6" s="28">
        <f>INDEX('[1]WK 9 F9 2025'!$Y$4:$Y$105, MATCH(A6,'[1]WK 9 F9 2025'!$N$4:$N$105,0))</f>
        <v>48</v>
      </c>
      <c r="P6" s="28" t="str">
        <f>INDEX('[1]WK 10 B9 2025'!$Y$4:$Y$103, MATCH(A6,'[1]WK 10 B9 2025'!$N$4:$N$103,0))</f>
        <v/>
      </c>
      <c r="Q6" s="28" t="str">
        <f>INDEX('[1]WK 11 F9 2025'!$Y$4:$Y$105, MATCH(A6,'[1]WK 11 F9 2025'!$N$4:$N$105,0))</f>
        <v/>
      </c>
      <c r="R6" s="27">
        <f>VLOOKUP($A6,'[1]2025 Sign Ups'!$B$2:$K$104,3,FALSE)</f>
        <v>15.266666666666666</v>
      </c>
      <c r="S6" s="29">
        <f>_xlfn.IFS(COUNTIF($G6:G6, "&gt;1")&gt;6,AVERAGE(SMALL(($G6:G6),{1,2,3,4,5}))-$F$1,COUNTIF($G6:G6, "&gt;1")&gt;5,AVERAGE(SMALL(($G6:G6),{1,2,3,4}))-$F$1,COUNTIF($G6:G6, "&gt;1")&gt;3,AVERAGE(SMALL(($F6:G6),{1,2,3,4}))-$F$1,COUNTIF($G6:G6, "&gt;1")&gt;1,AVERAGE(SMALL(($E6:G6),{1,2,3,4}))-$F$1,COUNTIF($G6:G6, "&gt;0")=1,AVERAGE(SMALL(($E6:G6),{1,2,3}))-$F$1,COUNTIF($G6:G6, "=0")=0,AVERAGE(SMALL(($E6:G6),{1,2}))-$F$1)</f>
        <v>15.266666666666666</v>
      </c>
      <c r="T6" s="29">
        <f>_xlfn.IFS(COUNTIF($G6:H6, "&gt;1")&gt;6,AVERAGE(SMALL(($G6:H6),{1,2,3,4,5}))-$F$1,COUNTIF($G6:H6, "&gt;1")&gt;5,AVERAGE(SMALL(($G6:H6),{1,2,3,4}))-$F$1,COUNTIF($G6:H6, "&gt;1")&gt;3,AVERAGE(SMALL(($F6:H6),{1,2,3,4}))-$F$1,COUNTIF($G6:H6, "&gt;1")&gt;1,AVERAGE(SMALL(($E6:H6),{1,2,3,4}))-$F$1,COUNTIF($G6:H6, "&gt;0")=1,AVERAGE(SMALL(($E6:H6),{1,2,3}))-$F$1,COUNTIF($G6:H6, "=0")=0,AVERAGE(SMALL(($E6:H6),{1,2}))-$F$1)</f>
        <v>16.711111111111109</v>
      </c>
      <c r="U6" s="29">
        <f>_xlfn.IFS(COUNTIF($G6:I6, "&gt;1")&gt;6,AVERAGE(SMALL(($G6:I6),{1,2,3,4,5}))-$F$1,COUNTIF($G6:I6, "&gt;1")&gt;5,AVERAGE(SMALL(($G6:I6),{1,2,3,4}))-$F$1,COUNTIF($G6:I6, "&gt;1")&gt;3,AVERAGE(SMALL(($F6:I6),{1,2,3,4}))-$F$1,COUNTIF($G6:I6, "&gt;1")&gt;1,AVERAGE(SMALL(($E6:I6),{1,2,3,4}))-$F$1,COUNTIF($G6:I6, "&gt;0")=1,AVERAGE(SMALL(($E6:I6),{1,2,3}))-$F$1,COUNTIF($G6:I6, "=0")=0,AVERAGE(SMALL(($E6:I6),{1,2}))-$F$1)</f>
        <v>16.711111111111109</v>
      </c>
      <c r="V6" s="29">
        <f>_xlfn.IFS(COUNTIF($G6:J6, "&gt;1")&gt;6,AVERAGE(SMALL(($G6:J6),{1,2,3,4,5}))-$F$1,COUNTIF($G6:J6, "&gt;1")&gt;5,AVERAGE(SMALL(($G6:J6),{1,2,3,4}))-$F$1,COUNTIF($G6:J6, "&gt;1")&gt;3,AVERAGE(SMALL(($F6:J6),{1,2,3,4}))-$F$1,COUNTIF($G6:J6, "&gt;1")&gt;1,AVERAGE(SMALL(($E6:J6),{1,2,3,4}))-$F$1,COUNTIF($G6:J6, "&gt;0")=1,AVERAGE(SMALL(($E6:J6),{1,2,3}))-$F$1,COUNTIF($G6:J6, "=0")=0,AVERAGE(SMALL(($E6:J6),{1,2}))-$F$1)</f>
        <v>18.18333333333333</v>
      </c>
      <c r="W6" s="29">
        <f>_xlfn.IFS(COUNTIF($G6:K6, "&gt;1")&gt;6,AVERAGE(SMALL(($G6:K6),{1,2,3,4,5}))-$F$1,COUNTIF($G6:K6, "&gt;1")&gt;5,AVERAGE(SMALL(($G6:K6),{1,2,3,4}))-$F$1,COUNTIF($G6:K6, "&gt;1")&gt;3,AVERAGE(SMALL(($F6:K6),{1,2,3,4}))-$F$1,COUNTIF($G6:K6, "&gt;1")&gt;1,AVERAGE(SMALL(($E6:K6),{1,2,3,4}))-$F$1,COUNTIF($G6:K6, "&gt;0")=1,AVERAGE(SMALL(($E6:K6),{1,2,3}))-$F$1,COUNTIF($G6:K6, "=0")=0,AVERAGE(SMALL(($E6:K6),{1,2}))-$F$1)</f>
        <v>18.18333333333333</v>
      </c>
      <c r="X6" s="29">
        <f>_xlfn.IFS(COUNTIF($G6:L6, "&gt;1")&gt;6,AVERAGE(SMALL(($G6:L6),{1,2,3,4,5}))-$F$1,COUNTIF($G6:L6, "&gt;1")&gt;5,AVERAGE(SMALL(($G6:L6),{1,2,3,4}))-$F$1,COUNTIF($G6:L6, "&gt;1")&gt;3,AVERAGE(SMALL(($F6:L6),{1,2,3,4}))-$F$1,COUNTIF($G6:L6, "&gt;1")&gt;1,AVERAGE(SMALL(($E6:L6),{1,2,3,4}))-$F$1,COUNTIF($G6:L6, "&gt;0")=1,AVERAGE(SMALL(($E6:L6),{1,2,3}))-$F$1,COUNTIF($G6:L6, "=0")=0,AVERAGE(SMALL(($E6:L6),{1,2}))-$F$1)</f>
        <v>20.266666666666666</v>
      </c>
      <c r="Y6" s="29">
        <f>_xlfn.IFS(COUNTIF($G6:M6, "&gt;1")&gt;6,AVERAGE(SMALL(($G6:M6),{1,2,3,4,5}))-$F$1,COUNTIF($G6:M6, "&gt;1")&gt;5,AVERAGE(SMALL(($G6:M6),{1,2,3,4}))-$F$1,COUNTIF($G6:M6, "&gt;1")&gt;3,AVERAGE(SMALL(($F6:M6),{1,2,3,4}))-$F$1,COUNTIF($G6:M6, "&gt;1")&gt;1,AVERAGE(SMALL(($E6:M6),{1,2,3,4}))-$F$1,COUNTIF($G6:M6, "&gt;0")=1,AVERAGE(SMALL(($E6:M6),{1,2,3}))-$F$1,COUNTIF($G6:M6, "=0")=0,AVERAGE(SMALL(($E6:M6),{1,2}))-$F$1)</f>
        <v>18.516666666666666</v>
      </c>
      <c r="Z6" s="29">
        <f>_xlfn.IFS(COUNTIF($G6:N6, "&gt;1")&gt;6,AVERAGE(SMALL(($G6:N6),{1,2,3,4,5}))-$F$1,COUNTIF($G6:N6, "&gt;1")&gt;5,AVERAGE(SMALL(($G6:N6),{1,2,3,4}))-$F$1,COUNTIF($G6:N6, "&gt;1")&gt;3,AVERAGE(SMALL(($F6:N6),{1,2,3,4}))-$F$1,COUNTIF($G6:N6, "&gt;1")&gt;1,AVERAGE(SMALL(($E6:N6),{1,2,3,4}))-$F$1,COUNTIF($G6:N6, "&gt;0")=1,AVERAGE(SMALL(($E6:N6),{1,2,3}))-$F$1,COUNTIF($G6:N6, "=0")=0,AVERAGE(SMALL(($E6:N6),{1,2}))-$F$1)</f>
        <v>18.600000000000001</v>
      </c>
      <c r="AA6" s="29">
        <f>_xlfn.IFS(COUNTIF($G6:O6, "&gt;1")&gt;6,AVERAGE(SMALL(($G6:O6),{1,2,3,4,5}))-$F$1,COUNTIF($G6:O6, "&gt;1")&gt;5,AVERAGE(SMALL(($G6:O6),{1,2,3,4}))-$F$1,COUNTIF($G6:O6, "&gt;1")&gt;3,AVERAGE(SMALL(($F6:O6),{1,2,3,4}))-$F$1,COUNTIF($G6:O6, "&gt;1")&gt;1,AVERAGE(SMALL(($E6:O6),{1,2,3,4}))-$F$1,COUNTIF($G6:O6, "&gt;0")=1,AVERAGE(SMALL(($E6:O6),{1,2,3}))-$F$1,COUNTIF($G6:O6, "=0")=0,AVERAGE(SMALL(($E6:O6),{1,2}))-$F$1)</f>
        <v>17.399999999999999</v>
      </c>
      <c r="AB6" s="29">
        <f>_xlfn.IFS(COUNTIF($G6:P6, "&gt;1")&gt;6,AVERAGE(SMALL(($G6:P6),{1,2,3,4,5}))-$F$1,COUNTIF($G6:P6, "&gt;1")&gt;5,AVERAGE(SMALL(($G6:P6),{1,2,3,4}))-$F$1,COUNTIF($G6:P6, "&gt;1")&gt;3,AVERAGE(SMALL(($F6:P6),{1,2,3,4}))-$F$1,COUNTIF($G6:P6, "&gt;1")&gt;1,AVERAGE(SMALL(($E6:P6),{1,2,3,4}))-$F$1,COUNTIF($G6:P6, "&gt;0")=1,AVERAGE(SMALL(($E6:P6),{1,2,3}))-$F$1,COUNTIF($G6:P6, "=0")=0,AVERAGE(SMALL(($E6:P6),{1,2}))-$F$1)</f>
        <v>17.399999999999999</v>
      </c>
      <c r="AC6" s="29">
        <f>_xlfn.IFS(COUNTIF($G6:Q6, "&gt;1")&gt;6,AVERAGE(SMALL(($G6:Q6),{1,2,3,4,5}))-$F$1,COUNTIF($G6:Q6, "&gt;1")&gt;5,AVERAGE(SMALL(($G6:Q6),{1,2,3,4}))-$F$1,COUNTIF($G6:Q6, "&gt;1")&gt;3,AVERAGE(SMALL(($F6:Q6),{1,2,3,4}))-$F$1,COUNTIF($G6:Q6, "&gt;1")&gt;1,AVERAGE(SMALL(($E6:Q6),{1,2,3,4}))-$F$1,COUNTIF($G6:Q6, "&gt;0")=1,AVERAGE(SMALL(($E6:Q6),{1,2,3}))-$F$1,COUNTIF($G6:Q6, "=0")=0,AVERAGE(SMALL(($E6:Q6),{1,2}))-$F$1)</f>
        <v>17.399999999999999</v>
      </c>
      <c r="AD6" s="30">
        <f t="shared" si="1"/>
        <v>7</v>
      </c>
      <c r="AE6" s="31">
        <v>2</v>
      </c>
      <c r="AG6" s="34" t="s">
        <v>40</v>
      </c>
      <c r="AH6" s="34"/>
      <c r="AI6" s="35"/>
      <c r="AL6" s="35"/>
    </row>
    <row r="7" spans="1:71" s="38" customFormat="1" ht="18" x14ac:dyDescent="0.25">
      <c r="A7" s="32" t="s">
        <v>41</v>
      </c>
      <c r="B7" s="36" t="s">
        <v>42</v>
      </c>
      <c r="C7" s="26">
        <f>VLOOKUP($A7,'[1]2025 Sign Ups'!$B$2:$F$127,4,FALSE)</f>
        <v>8</v>
      </c>
      <c r="D7" s="26" t="str">
        <f>VLOOKUP($A7,'[1]2025 Sign Ups'!$B$2:$G$127,5,FALSE)</f>
        <v>R</v>
      </c>
      <c r="E7" s="27">
        <f>AVERAGE(G7:H7)</f>
        <v>39.5</v>
      </c>
      <c r="F7" s="27">
        <f t="shared" si="0"/>
        <v>39.5</v>
      </c>
      <c r="G7" s="27">
        <f>INDEX('[1]WK 1 F9 2025'!$Y$4:$Y$105, MATCH(A7,'[1]WK 1 F9 2025'!$N$4:$N$105,0))</f>
        <v>39</v>
      </c>
      <c r="H7" s="27">
        <f>INDEX('[1]WK 2 B9 2025'!$Y$4:$Y$105, MATCH($A7,'[1]WK 2 B9 2025'!$N$4:$N$105,0))</f>
        <v>40</v>
      </c>
      <c r="I7" s="27">
        <f>INDEX('[1]WK 3 F9 2025'!$Y$4:$Y$107, MATCH(A7,'[1]WK 3 F9 2025'!$N$4:$N$107,0))</f>
        <v>36</v>
      </c>
      <c r="J7" s="27">
        <f>INDEX('[1]WK 4 B9 2025'!$Y$4:$Y$105, MATCH(A7,'[1]WK 4 B9 2025'!$N$4:$N$105,0))</f>
        <v>42</v>
      </c>
      <c r="K7" s="28">
        <f>INDEX('[1]WK 5 F9 2025'!$Y$4:$Y$105, MATCH(A7,'[1]WK 5 F9 2025'!$N$4:$N$105,0))</f>
        <v>41</v>
      </c>
      <c r="L7" s="28">
        <f>INDEX('[1]WK 6 B9 2025'!$Y$4:$Y$105, MATCH(A7,'[1]WK 6 B9 2025'!$N$4:$N$105,0))</f>
        <v>39</v>
      </c>
      <c r="M7" s="28">
        <f>INDEX('[1]WK 7 F9 2025'!$Y$4:$Y$107, MATCH(A7,'[1]WK 7 F9 2025'!$N$4:$N$107,0))</f>
        <v>38</v>
      </c>
      <c r="N7" s="28">
        <f>INDEX('[1]WK 8 B9 2025'!$Y$4:$Y$103, MATCH(A7,'[1]WK 8 B9 2025'!$N$4:$N$103,0))</f>
        <v>40</v>
      </c>
      <c r="O7" s="28">
        <f>INDEX('[1]WK 9 F9 2025'!$Y$4:$Y$105, MATCH(A7,'[1]WK 9 F9 2025'!$N$4:$N$105,0))</f>
        <v>41</v>
      </c>
      <c r="P7" s="28" t="str">
        <f>INDEX('[1]WK 10 B9 2025'!$Y$4:$Y$103, MATCH(A7,'[1]WK 10 B9 2025'!$N$4:$N$103,0))</f>
        <v/>
      </c>
      <c r="Q7" s="28" t="str">
        <f>INDEX('[1]WK 11 F9 2025'!$Y$4:$Y$105, MATCH(A7,'[1]WK 11 F9 2025'!$N$4:$N$105,0))</f>
        <v/>
      </c>
      <c r="R7" s="27">
        <f>(G7-$F$1)*0.6</f>
        <v>2.1600000000000006</v>
      </c>
      <c r="S7" s="27">
        <f>(H7-$F$1)*0.6</f>
        <v>2.7600000000000007</v>
      </c>
      <c r="T7" s="29">
        <f>_xlfn.IFS(COUNTIF($G7:H7, "&gt;1")&gt;6,AVERAGE(SMALL(($G7:H7),{1,2,3,4,5}))-$F$1,COUNTIF($G7:H7, "&gt;1")&gt;5,AVERAGE(SMALL(($G7:H7),{1,2,3,4}))-$F$1,COUNTIF($G7:H7, "&gt;1")&gt;3,AVERAGE(SMALL(($F7:H7),{1,2,3,4}))-$F$1,COUNTIF($G7:H7, "&gt;1")&gt;1,AVERAGE(SMALL(($E7:H7),{1,2,3,4}))-$F$1,COUNTIF($G7:H7, "&gt;0")=1,AVERAGE(SMALL(($E7:H7),{1,2,3}))-$F$1,COUNTIF($G7:H7, "=0")=0,AVERAGE(SMALL(($E7:H7),{1,2}))-$F$1)</f>
        <v>4.1000000000000014</v>
      </c>
      <c r="U7" s="29">
        <f>_xlfn.IFS(COUNTIF($G7:I7, "&gt;1")&gt;6,AVERAGE(SMALL(($G7:I7),{1,2,3,4,5}))-$F$1,COUNTIF($G7:I7, "&gt;1")&gt;5,AVERAGE(SMALL(($G7:I7),{1,2,3,4}))-$F$1,COUNTIF($G7:I7, "&gt;1")&gt;3,AVERAGE(SMALL(($F7:I7),{1,2,3,4}))-$F$1,COUNTIF($G7:I7, "&gt;1")&gt;1,AVERAGE(SMALL(($E7:I7),{1,2,3,4}))-$F$1,COUNTIF($G7:I7, "&gt;0")=1,AVERAGE(SMALL(($E7:I7),{1,2,3}))-$F$1,COUNTIF($G7:I7, "=0")=0,AVERAGE(SMALL(($E7:I7),{1,2}))-$F$1)</f>
        <v>3.1000000000000014</v>
      </c>
      <c r="V7" s="29">
        <f>_xlfn.IFS(COUNTIF($G7:J7, "&gt;1")&gt;6,AVERAGE(SMALL(($G7:J7),{1,2,3,4,5}))-$F$1,COUNTIF($G7:J7, "&gt;1")&gt;5,AVERAGE(SMALL(($G7:J7),{1,2,3,4}))-$F$1,COUNTIF($G7:J7, "&gt;1")&gt;3,AVERAGE(SMALL(($F7:J7),{1,2,3,4}))-$F$1,COUNTIF($G7:J7, "&gt;1")&gt;1,AVERAGE(SMALL(($E7:J7),{1,2,3,4}))-$F$1,COUNTIF($G7:J7, "&gt;0")=1,AVERAGE(SMALL(($E7:J7),{1,2,3}))-$F$1,COUNTIF($G7:J7, "=0")=0,AVERAGE(SMALL(($E7:J7),{1,2}))-$F$1)</f>
        <v>3.2250000000000014</v>
      </c>
      <c r="W7" s="29">
        <f>_xlfn.IFS(COUNTIF($G7:K7, "&gt;1")&gt;6,AVERAGE(SMALL(($G7:K7),{1,2,3,4,5}))-$F$1,COUNTIF($G7:K7, "&gt;1")&gt;5,AVERAGE(SMALL(($G7:K7),{1,2,3,4}))-$F$1,COUNTIF($G7:K7, "&gt;1")&gt;3,AVERAGE(SMALL(($F7:K7),{1,2,3,4}))-$F$1,COUNTIF($G7:K7, "&gt;1")&gt;1,AVERAGE(SMALL(($E7:K7),{1,2,3,4}))-$F$1,COUNTIF($G7:K7, "&gt;0")=1,AVERAGE(SMALL(($E7:K7),{1,2,3}))-$F$1,COUNTIF($G7:K7, "=0")=0,AVERAGE(SMALL(($E7:K7),{1,2}))-$F$1)</f>
        <v>3.2250000000000014</v>
      </c>
      <c r="X7" s="29">
        <f>_xlfn.IFS(COUNTIF($G7:L7, "&gt;1")&gt;6,AVERAGE(SMALL(($G7:L7),{1,2,3,4,5}))-$F$1,COUNTIF($G7:L7, "&gt;1")&gt;5,AVERAGE(SMALL(($G7:L7),{1,2,3,4}))-$F$1,COUNTIF($G7:L7, "&gt;1")&gt;3,AVERAGE(SMALL(($F7:L7),{1,2,3,4}))-$F$1,COUNTIF($G7:L7, "&gt;1")&gt;1,AVERAGE(SMALL(($E7:L7),{1,2,3,4}))-$F$1,COUNTIF($G7:L7, "&gt;0")=1,AVERAGE(SMALL(($E7:L7),{1,2,3}))-$F$1,COUNTIF($G7:L7, "=0")=0,AVERAGE(SMALL(($E7:L7),{1,2}))-$F$1)</f>
        <v>3.1000000000000014</v>
      </c>
      <c r="Y7" s="29">
        <f>_xlfn.IFS(COUNTIF($G7:M7, "&gt;1")&gt;6,AVERAGE(SMALL(($G7:M7),{1,2,3,4,5}))-$F$1,COUNTIF($G7:M7, "&gt;1")&gt;5,AVERAGE(SMALL(($G7:M7),{1,2,3,4}))-$F$1,COUNTIF($G7:M7, "&gt;1")&gt;3,AVERAGE(SMALL(($F7:M7),{1,2,3,4}))-$F$1,COUNTIF($G7:M7, "&gt;1")&gt;1,AVERAGE(SMALL(($E7:M7),{1,2,3,4}))-$F$1,COUNTIF($G7:M7, "&gt;0")=1,AVERAGE(SMALL(($E7:M7),{1,2,3}))-$F$1,COUNTIF($G7:M7, "=0")=0,AVERAGE(SMALL(($E7:M7),{1,2}))-$F$1)</f>
        <v>3</v>
      </c>
      <c r="Z7" s="29">
        <f>_xlfn.IFS(COUNTIF($G7:N7, "&gt;1")&gt;6,AVERAGE(SMALL(($G7:N7),{1,2,3,4,5}))-$F$1,COUNTIF($G7:N7, "&gt;1")&gt;5,AVERAGE(SMALL(($G7:N7),{1,2,3,4}))-$F$1,COUNTIF($G7:N7, "&gt;1")&gt;3,AVERAGE(SMALL(($F7:N7),{1,2,3,4}))-$F$1,COUNTIF($G7:N7, "&gt;1")&gt;1,AVERAGE(SMALL(($E7:N7),{1,2,3,4}))-$F$1,COUNTIF($G7:N7, "&gt;0")=1,AVERAGE(SMALL(($E7:N7),{1,2,3}))-$F$1,COUNTIF($G7:N7, "=0")=0,AVERAGE(SMALL(($E7:N7),{1,2}))-$F$1)</f>
        <v>3</v>
      </c>
      <c r="AA7" s="29">
        <f>_xlfn.IFS(COUNTIF($G7:O7, "&gt;1")&gt;6,AVERAGE(SMALL(($G7:O7),{1,2,3,4,5}))-$F$1,COUNTIF($G7:O7, "&gt;1")&gt;5,AVERAGE(SMALL(($G7:O7),{1,2,3,4}))-$F$1,COUNTIF($G7:O7, "&gt;1")&gt;3,AVERAGE(SMALL(($F7:O7),{1,2,3,4}))-$F$1,COUNTIF($G7:O7, "&gt;1")&gt;1,AVERAGE(SMALL(($E7:O7),{1,2,3,4}))-$F$1,COUNTIF($G7:O7, "&gt;0")=1,AVERAGE(SMALL(($E7:O7),{1,2,3}))-$F$1,COUNTIF($G7:O7, "=0")=0,AVERAGE(SMALL(($E7:O7),{1,2}))-$F$1)</f>
        <v>3</v>
      </c>
      <c r="AB7" s="29">
        <f>_xlfn.IFS(COUNTIF($G7:P7, "&gt;1")&gt;6,AVERAGE(SMALL(($G7:P7),{1,2,3,4,5}))-$F$1,COUNTIF($G7:P7, "&gt;1")&gt;5,AVERAGE(SMALL(($G7:P7),{1,2,3,4}))-$F$1,COUNTIF($G7:P7, "&gt;1")&gt;3,AVERAGE(SMALL(($F7:P7),{1,2,3,4}))-$F$1,COUNTIF($G7:P7, "&gt;1")&gt;1,AVERAGE(SMALL(($E7:P7),{1,2,3,4}))-$F$1,COUNTIF($G7:P7, "&gt;0")=1,AVERAGE(SMALL(($E7:P7),{1,2,3}))-$F$1,COUNTIF($G7:P7, "=0")=0,AVERAGE(SMALL(($E7:P7),{1,2}))-$F$1)</f>
        <v>3</v>
      </c>
      <c r="AC7" s="29">
        <f>_xlfn.IFS(COUNTIF($G7:Q7, "&gt;1")&gt;6,AVERAGE(SMALL(($G7:Q7),{1,2,3,4,5}))-$F$1,COUNTIF($G7:Q7, "&gt;1")&gt;5,AVERAGE(SMALL(($G7:Q7),{1,2,3,4}))-$F$1,COUNTIF($G7:Q7, "&gt;1")&gt;3,AVERAGE(SMALL(($F7:Q7),{1,2,3,4}))-$F$1,COUNTIF($G7:Q7, "&gt;1")&gt;1,AVERAGE(SMALL(($E7:Q7),{1,2,3,4}))-$F$1,COUNTIF($G7:Q7, "&gt;0")=1,AVERAGE(SMALL(($E7:Q7),{1,2,3}))-$F$1,COUNTIF($G7:Q7, "=0")=0,AVERAGE(SMALL(($E7:Q7),{1,2}))-$F$1)</f>
        <v>3</v>
      </c>
      <c r="AD7" s="30">
        <f t="shared" si="1"/>
        <v>9</v>
      </c>
      <c r="AE7" s="31">
        <v>0</v>
      </c>
      <c r="AF7" s="1"/>
      <c r="AG7" s="34" t="s">
        <v>43</v>
      </c>
      <c r="AH7" s="37">
        <v>0.6</v>
      </c>
      <c r="AI7" s="35"/>
      <c r="AJ7" s="1"/>
      <c r="AK7" s="1"/>
      <c r="AL7" s="35"/>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row>
    <row r="8" spans="1:71" ht="18.75" customHeight="1" x14ac:dyDescent="0.25">
      <c r="A8" s="25" t="s">
        <v>44</v>
      </c>
      <c r="B8" s="26" t="str">
        <f>INDEX('[1]2025 Sign Ups'!$C$2:$C$103,MATCH(A8,'[1]2025 Sign Ups'!$B$2:$B$103,0))</f>
        <v>Y</v>
      </c>
      <c r="C8" s="26">
        <f>VLOOKUP($A8,'[1]2025 Sign Ups'!$B$2:$F$127,4,FALSE)</f>
        <v>10</v>
      </c>
      <c r="D8" s="26" t="str">
        <f>VLOOKUP($A8,'[1]2025 Sign Ups'!$B$2:$G$127,5,FALSE)</f>
        <v>R</v>
      </c>
      <c r="E8" s="27">
        <f>R8+35.4</f>
        <v>41.666666666666664</v>
      </c>
      <c r="F8" s="27">
        <f t="shared" si="0"/>
        <v>41.666666666666664</v>
      </c>
      <c r="G8" s="28">
        <f>INDEX('[1]WK 1 F9 2025'!$Y$4:$Y$105, MATCH(A8,'[1]WK 1 F9 2025'!$N$4:$N$105,0))</f>
        <v>43</v>
      </c>
      <c r="H8" s="28">
        <f>INDEX('[1]WK 2 B9 2025'!$Y$4:$Y$105, MATCH($A8,'[1]WK 2 B9 2025'!$N$4:$N$105,0))</f>
        <v>48</v>
      </c>
      <c r="I8" s="28">
        <f>INDEX('[1]WK 3 F9 2025'!$Y$4:$Y$107, MATCH(A8,'[1]WK 3 F9 2025'!$N$4:$N$107,0))</f>
        <v>43</v>
      </c>
      <c r="J8" s="28">
        <f>INDEX('[1]WK 4 B9 2025'!$Y$4:$Y$105, MATCH(A8,'[1]WK 4 B9 2025'!$N$4:$N$105,0))</f>
        <v>48</v>
      </c>
      <c r="K8" s="28">
        <f>INDEX('[1]WK 5 F9 2025'!$Y$4:$Y$105, MATCH(A8,'[1]WK 5 F9 2025'!$N$4:$N$105,0))</f>
        <v>44</v>
      </c>
      <c r="L8" s="28">
        <f>INDEX('[1]WK 6 B9 2025'!$Y$4:$Y$105, MATCH(A8,'[1]WK 6 B9 2025'!$N$4:$N$105,0))</f>
        <v>46</v>
      </c>
      <c r="M8" s="28" t="str">
        <f>INDEX('[1]WK 7 F9 2025'!$Y$4:$Y$107, MATCH(A8,'[1]WK 7 F9 2025'!$N$4:$N$107,0))</f>
        <v/>
      </c>
      <c r="N8" s="28">
        <f>INDEX('[1]WK 8 B9 2025'!$Y$4:$Y$103, MATCH(A8,'[1]WK 8 B9 2025'!$N$4:$N$103,0))</f>
        <v>42</v>
      </c>
      <c r="O8" s="28">
        <f>INDEX('[1]WK 9 F9 2025'!$Y$4:$Y$105, MATCH(A8,'[1]WK 9 F9 2025'!$N$4:$N$105,0))</f>
        <v>47</v>
      </c>
      <c r="P8" s="28" t="str">
        <f>INDEX('[1]WK 10 B9 2025'!$Y$4:$Y$103, MATCH(A8,'[1]WK 10 B9 2025'!$N$4:$N$103,0))</f>
        <v/>
      </c>
      <c r="Q8" s="28" t="str">
        <f>INDEX('[1]WK 11 F9 2025'!$Y$4:$Y$105, MATCH(A8,'[1]WK 11 F9 2025'!$N$4:$N$105,0))</f>
        <v/>
      </c>
      <c r="R8" s="27">
        <f>VLOOKUP($A8,'[1]2025 Sign Ups'!$B$2:$K$104,3,FALSE)</f>
        <v>6.2666666666666657</v>
      </c>
      <c r="S8" s="29">
        <f>_xlfn.IFS(COUNTIF($G8:G8, "&gt;6")&gt;6,AVERAGE(SMALL(($G8:G8),{1,2,3,4,5}))-$F$1,COUNTIF($G8:G8, "&gt;5")&gt;3,AVERAGE(SMALL(($G8:G8),{1,2,3,4}))-$F$1,COUNTIF($G8:G8, "&gt;3")&gt;3,AVERAGE(SMALL(($F8:G8),{1,2,3,4}))-$F$1,COUNTIF($G8:G8, "&gt;1")&gt;1,AVERAGE(SMALL(($E8:G8),{1,2,3,4}))-$F$1,COUNTIF($G8:G8, "&gt;0")=1,AVERAGE(SMALL(($E8:G8),{1,2,3}))-$F$1,COUNTIF($G8:G8, "=0")=0,AVERAGE(SMALL(($E8:G8),{1,2}))-$F$1)</f>
        <v>6.7111111111111086</v>
      </c>
      <c r="T8" s="29">
        <f>_xlfn.IFS(COUNTIF($G8:H8, "&gt;1")&gt;6,AVERAGE(SMALL(($G8:H8),{1,2,3,4,5}))-$F$1,COUNTIF($G8:H8, "&gt;1")&gt;5,AVERAGE(SMALL(($G8:H8),{1,2,3,4}))-$F$1,COUNTIF($G8:H8, "&gt;1")&gt;3,AVERAGE(SMALL(($F8:H8),{1,2,3,4}))-$F$1,COUNTIF($G8:H8, "&gt;1")&gt;1,AVERAGE(SMALL(($E8:H8),{1,2,3,4}))-$F$1,COUNTIF($G8:H8, "&gt;0")=1,AVERAGE(SMALL(($E8:H8),{1,2,3}))-$F$1,COUNTIF($G8:H8, "=0")=0,AVERAGE(SMALL(($E8:H8),{1,2}))-$F$1)</f>
        <v>8.18333333333333</v>
      </c>
      <c r="U8" s="29">
        <f>_xlfn.IFS(COUNTIF($G8:I8, "&gt;1")&gt;6,AVERAGE(SMALL(($G8:I8),{1,2,3,4,5}))-$F$1,COUNTIF($G8:I8, "&gt;1")&gt;5,AVERAGE(SMALL(($G8:I8),{1,2,3,4}))-$F$1,COUNTIF($G8:I8, "&gt;1")&gt;3,AVERAGE(SMALL(($F8:I8),{1,2,3,4}))-$F$1,COUNTIF($G8:I8, "&gt;1")&gt;1,AVERAGE(SMALL(($E8:I8),{1,2,3,4}))-$F$1,COUNTIF($G8:I8, "&gt;0")=1,AVERAGE(SMALL(($E8:I8),{1,2,3}))-$F$1,COUNTIF($G8:I8, "=0")=0,AVERAGE(SMALL(($E8:I8),{1,2}))-$F$1)</f>
        <v>6.93333333333333</v>
      </c>
      <c r="V8" s="29">
        <f>_xlfn.IFS(COUNTIF($G8:J8, "&gt;1")&gt;6,AVERAGE(SMALL(($G8:J8),{1,2,3,4,5}))-$F$1,COUNTIF($G8:J8, "&gt;1")&gt;5,AVERAGE(SMALL(($G8:J8),{1,2,3,4}))-$F$1,COUNTIF($G8:J8, "&gt;1")&gt;3,AVERAGE(SMALL(($F8:J8),{1,2,3,4}))-$F$1,COUNTIF($G8:J8, "&gt;1")&gt;1,AVERAGE(SMALL(($E8:J8),{1,2,3,4}))-$F$1,COUNTIF($G8:J8, "&gt;0")=1,AVERAGE(SMALL(($E8:J8),{1,2,3}))-$F$1,COUNTIF($G8:J8, "=0")=0,AVERAGE(SMALL(($E8:J8),{1,2}))-$F$1)</f>
        <v>8.5166666666666657</v>
      </c>
      <c r="W8" s="29">
        <f>_xlfn.IFS(COUNTIF($G8:K8, "&gt;1")&gt;6,AVERAGE(SMALL(($G8:K8),{1,2,3,4,5}))-$F$1,COUNTIF($G8:K8, "&gt;1")&gt;5,AVERAGE(SMALL(($G8:K8),{1,2,3,4}))-$F$1,COUNTIF($G8:K8, "&gt;1")&gt;3,AVERAGE(SMALL(($F8:K8),{1,2,3,4}))-$F$1,COUNTIF($G8:K8, "&gt;1")&gt;1,AVERAGE(SMALL(($E8:K8),{1,2,3,4}))-$F$1,COUNTIF($G8:K8, "&gt;0")=1,AVERAGE(SMALL(($E8:K8),{1,2,3}))-$F$1,COUNTIF($G8:K8, "=0")=0,AVERAGE(SMALL(($E8:K8),{1,2}))-$F$1)</f>
        <v>7.5166666666666657</v>
      </c>
      <c r="X8" s="29">
        <f>_xlfn.IFS(COUNTIF($G8:L8, "&gt;1")&gt;6,AVERAGE(SMALL(($G8:L8),{1,2,3,4,5}))-$F$1,COUNTIF($G8:L8, "&gt;1")&gt;5,AVERAGE(SMALL(($G8:L8),{1,2,3,4}))-$F$1,COUNTIF($G8:L8, "&gt;1")&gt;3,AVERAGE(SMALL(($F8:L8),{1,2,3,4}))-$F$1,COUNTIF($G8:L8, "&gt;1")&gt;1,AVERAGE(SMALL(($E8:L8),{1,2,3,4}))-$F$1,COUNTIF($G8:L8, "&gt;0")=1,AVERAGE(SMALL(($E8:L8),{1,2,3}))-$F$1,COUNTIF($G8:L8, "=0")=0,AVERAGE(SMALL(($E8:L8),{1,2}))-$F$1)</f>
        <v>8.6000000000000014</v>
      </c>
      <c r="Y8" s="29">
        <f>_xlfn.IFS(COUNTIF($G8:M8, "&gt;1")&gt;6,AVERAGE(SMALL(($G8:M8),{1,2,3,4,5}))-$F$1,COUNTIF($G8:M8, "&gt;1")&gt;5,AVERAGE(SMALL(($G8:M8),{1,2,3,4}))-$F$1,COUNTIF($G8:M8, "&gt;1")&gt;3,AVERAGE(SMALL(($F8:M8),{1,2,3,4}))-$F$1,COUNTIF($G8:M8, "&gt;1")&gt;1,AVERAGE(SMALL(($E8:M8),{1,2,3,4}))-$F$1,COUNTIF($G8:M8, "&gt;0")=1,AVERAGE(SMALL(($E8:M8),{1,2,3}))-$F$1,COUNTIF($G8:M8, "=0")=0,AVERAGE(SMALL(($E8:M8),{1,2}))-$F$1)</f>
        <v>8.6000000000000014</v>
      </c>
      <c r="Z8" s="29">
        <f>_xlfn.IFS(COUNTIF($G8:N8, "&gt;1")&gt;6,AVERAGE(SMALL(($G8:N8),{1,2,3,4,5}))-$F$1,COUNTIF($G8:N8, "&gt;1")&gt;5,AVERAGE(SMALL(($G8:N8),{1,2,3,4}))-$F$1,COUNTIF($G8:N8, "&gt;1")&gt;3,AVERAGE(SMALL(($F8:N8),{1,2,3,4}))-$F$1,COUNTIF($G8:N8, "&gt;1")&gt;1,AVERAGE(SMALL(($E8:N8),{1,2,3,4}))-$F$1,COUNTIF($G8:N8, "&gt;0")=1,AVERAGE(SMALL(($E8:N8),{1,2,3}))-$F$1,COUNTIF($G8:N8, "=0")=0,AVERAGE(SMALL(($E8:N8),{1,2}))-$F$1)</f>
        <v>8.2000000000000028</v>
      </c>
      <c r="AA8" s="29">
        <f>_xlfn.IFS(COUNTIF($G8:O8, "&gt;1")&gt;6,AVERAGE(SMALL(($G8:O8),{1,2,3,4,5}))-$F$1,COUNTIF($G8:O8, "&gt;1")&gt;5,AVERAGE(SMALL(($G8:O8),{1,2,3,4}))-$F$1,COUNTIF($G8:O8, "&gt;1")&gt;3,AVERAGE(SMALL(($F8:O8),{1,2,3,4}))-$F$1,COUNTIF($G8:O8, "&gt;1")&gt;1,AVERAGE(SMALL(($E8:O8),{1,2,3,4}))-$F$1,COUNTIF($G8:O8, "&gt;0")=1,AVERAGE(SMALL(($E8:O8),{1,2,3}))-$F$1,COUNTIF($G8:O8, "=0")=0,AVERAGE(SMALL(($E8:O8),{1,2}))-$F$1)</f>
        <v>8.2000000000000028</v>
      </c>
      <c r="AB8" s="29">
        <f>_xlfn.IFS(COUNTIF($G8:P8, "&gt;1")&gt;6,AVERAGE(SMALL(($G8:P8),{1,2,3,4,5}))-$F$1,COUNTIF($G8:P8, "&gt;1")&gt;5,AVERAGE(SMALL(($G8:P8),{1,2,3,4}))-$F$1,COUNTIF($G8:P8, "&gt;1")&gt;3,AVERAGE(SMALL(($F8:P8),{1,2,3,4}))-$F$1,COUNTIF($G8:P8, "&gt;1")&gt;1,AVERAGE(SMALL(($E8:P8),{1,2,3,4}))-$F$1,COUNTIF($G8:P8, "&gt;0")=1,AVERAGE(SMALL(($E8:P8),{1,2,3}))-$F$1,COUNTIF($G8:P8, "=0")=0,AVERAGE(SMALL(($E8:P8),{1,2}))-$F$1)</f>
        <v>8.2000000000000028</v>
      </c>
      <c r="AC8" s="29">
        <f>_xlfn.IFS(COUNTIF($G8:Q8, "&gt;1")&gt;6,AVERAGE(SMALL(($G8:Q8),{1,2,3,4,5}))-$F$1,COUNTIF($G8:Q8, "&gt;1")&gt;5,AVERAGE(SMALL(($G8:Q8),{1,2,3,4}))-$F$1,COUNTIF($G8:Q8, "&gt;1")&gt;3,AVERAGE(SMALL(($F8:Q8),{1,2,3,4}))-$F$1,COUNTIF($G8:Q8, "&gt;1")&gt;1,AVERAGE(SMALL(($E8:Q8),{1,2,3,4}))-$F$1,COUNTIF($G8:Q8, "&gt;0")=1,AVERAGE(SMALL(($E8:Q8),{1,2,3}))-$F$1,COUNTIF($G8:Q8, "=0")=0,AVERAGE(SMALL(($E8:Q8),{1,2}))-$F$1)</f>
        <v>8.2000000000000028</v>
      </c>
      <c r="AD8" s="30">
        <f t="shared" si="1"/>
        <v>8</v>
      </c>
      <c r="AE8" s="31">
        <v>2</v>
      </c>
      <c r="AG8" s="34" t="s">
        <v>45</v>
      </c>
      <c r="AH8" s="37">
        <v>0.7</v>
      </c>
      <c r="AI8" s="35"/>
    </row>
    <row r="9" spans="1:71" ht="18" x14ac:dyDescent="0.25">
      <c r="A9" s="25" t="s">
        <v>46</v>
      </c>
      <c r="B9" s="26" t="str">
        <f>INDEX('[1]2025 Sign Ups'!$C$2:$C$103,MATCH(A9,'[1]2025 Sign Ups'!$B$2:$B$103,0))</f>
        <v>Y</v>
      </c>
      <c r="C9" s="26">
        <f>VLOOKUP($A9,'[1]2025 Sign Ups'!$B$2:$F$127,4,FALSE)</f>
        <v>8</v>
      </c>
      <c r="D9" s="26" t="str">
        <f>VLOOKUP($A9,'[1]2025 Sign Ups'!$B$2:$G$127,5,FALSE)</f>
        <v>R</v>
      </c>
      <c r="E9" s="27">
        <f>R9+35.4</f>
        <v>44.4</v>
      </c>
      <c r="F9" s="27">
        <f t="shared" si="0"/>
        <v>44.4</v>
      </c>
      <c r="G9" s="27">
        <f>INDEX('[1]WK 1 F9 2025'!$Y$4:$Y$105, MATCH(A9,'[1]WK 1 F9 2025'!$N$4:$N$105,0))</f>
        <v>44</v>
      </c>
      <c r="H9" s="28" t="str">
        <f>INDEX('[1]WK 2 B9 2025'!$Y$4:$Y$105, MATCH($A9,'[1]WK 2 B9 2025'!$N$4:$N$105,0))</f>
        <v/>
      </c>
      <c r="I9" s="27" t="str">
        <f>INDEX('[1]WK 3 F9 2025'!$Y$4:$Y$107, MATCH(A9,'[1]WK 3 F9 2025'!$N$4:$N$107,0))</f>
        <v/>
      </c>
      <c r="J9" s="27" t="str">
        <f>INDEX('[1]WK 4 B9 2025'!$Y$4:$Y$105, MATCH(A9,'[1]WK 4 B9 2025'!$N$4:$N$105,0))</f>
        <v/>
      </c>
      <c r="K9" s="27" t="str">
        <f>INDEX('[1]WK 5 F9 2025'!$Y$4:$Y$105, MATCH(A9,'[1]WK 5 F9 2025'!$N$4:$N$105,0))</f>
        <v/>
      </c>
      <c r="L9" s="27" t="str">
        <f>INDEX('[1]WK 6 B9 2025'!$Y$4:$Y$105, MATCH(A9,'[1]WK 6 B9 2025'!$N$4:$N$105,0))</f>
        <v/>
      </c>
      <c r="M9" s="27">
        <f>INDEX('[1]WK 7 F9 2025'!$Y$4:$Y$107, MATCH(A9,'[1]WK 7 F9 2025'!$N$4:$N$107,0))</f>
        <v>41</v>
      </c>
      <c r="N9" s="27">
        <f>INDEX('[1]WK 8 B9 2025'!$Y$4:$Y$103, MATCH(A9,'[1]WK 8 B9 2025'!$N$4:$N$103,0))</f>
        <v>46</v>
      </c>
      <c r="O9" s="27" t="str">
        <f>INDEX('[1]WK 9 F9 2025'!$Y$4:$Y$105, MATCH(A9,'[1]WK 9 F9 2025'!$N$4:$N$105,0))</f>
        <v/>
      </c>
      <c r="P9" s="27" t="str">
        <f>INDEX('[1]WK 10 B9 2025'!$Y$4:$Y$103, MATCH(A9,'[1]WK 10 B9 2025'!$N$4:$N$103,0))</f>
        <v/>
      </c>
      <c r="Q9" s="27" t="str">
        <f>INDEX('[1]WK 11 F9 2025'!$Y$4:$Y$105, MATCH(A9,'[1]WK 11 F9 2025'!$N$4:$N$105,0))</f>
        <v/>
      </c>
      <c r="R9" s="27">
        <f>VLOOKUP($A9,'[1]2025 Sign Ups'!$B$2:$K$104,3,FALSE)</f>
        <v>9</v>
      </c>
      <c r="S9" s="29">
        <f>_xlfn.IFS(COUNTIF($G9:G9, "&gt;1")&gt;6,AVERAGE(SMALL(($G9:G9),{1,2,3,4,5}))-$F$1,COUNTIF($G9:G9, "&gt;1")&gt;5,AVERAGE(SMALL(($G9:G9),{1,2,3,4}))-$F$1,COUNTIF($G9:G9, "&gt;1")&gt;3,AVERAGE(SMALL(($F9:G9),{1,2,3,4}))-$F$1,COUNTIF($G9:G9, "&gt;1")&gt;1,AVERAGE(SMALL(($E9:G9),{1,2,3,4}))-$F$1,COUNTIF($G9:G9, "&gt;0")=1,AVERAGE(SMALL(($E9:G9),{1,2,3}))-$F$1,COUNTIF($G9:G9, "=0")=0,AVERAGE(SMALL(($E9:G9),{1,2}))-$F$1)</f>
        <v>8.8666666666666742</v>
      </c>
      <c r="T9" s="29">
        <f>_xlfn.IFS(COUNTIF($G9:H9, "&gt;1")&gt;6,AVERAGE(SMALL(($G9:H9),{1,2,3,4,5}))-$F$1,COUNTIF($G9:H9, "&gt;1")&gt;5,AVERAGE(SMALL(($G9:H9),{1,2,3,4}))-$F$1,COUNTIF($G9:H9, "&gt;1")&gt;3,AVERAGE(SMALL(($F9:H9),{1,2,3,4}))-$F$1,COUNTIF($G9:H9, "&gt;1")&gt;1,AVERAGE(SMALL(($E9:H9),{1,2,3,4}))-$F$1,COUNTIF($G9:H9, "&gt;0")=1,AVERAGE(SMALL(($E9:H9),{1,2,3}))-$F$1,COUNTIF($G9:H9, "=0")=0,AVERAGE(SMALL(($E9:H9),{1,2}))-$F$1)</f>
        <v>8.8666666666666742</v>
      </c>
      <c r="U9" s="29">
        <f>_xlfn.IFS(COUNTIF($G9:I9, "&gt;1")&gt;6,AVERAGE(SMALL(($G9:I9),{1,2,3,4,5}))-$F$1,COUNTIF($G9:I9, "&gt;1")&gt;5,AVERAGE(SMALL(($G9:I9),{1,2,3,4}))-$F$1,COUNTIF($G9:I9, "&gt;1")&gt;3,AVERAGE(SMALL(($F9:I9),{1,2,3,4}))-$F$1,COUNTIF($G9:I9, "&gt;1")&gt;1,AVERAGE(SMALL(($E9:I9),{1,2,3,4}))-$F$1,COUNTIF($G9:I9, "&gt;0")=1,AVERAGE(SMALL(($E9:I9),{1,2,3}))-$F$1,COUNTIF($G9:I9, "=0")=0,AVERAGE(SMALL(($E9:I9),{1,2}))-$F$1)</f>
        <v>8.8666666666666742</v>
      </c>
      <c r="V9" s="29">
        <f>_xlfn.IFS(COUNTIF($G9:J9, "&gt;1")&gt;6,AVERAGE(SMALL(($G9:J9),{1,2,3,4,5}))-$F$1,COUNTIF($G9:J9, "&gt;1")&gt;5,AVERAGE(SMALL(($G9:J9),{1,2,3,4}))-$F$1,COUNTIF($G9:J9, "&gt;1")&gt;3,AVERAGE(SMALL(($F9:J9),{1,2,3,4}))-$F$1,COUNTIF($G9:J9, "&gt;1")&gt;1,AVERAGE(SMALL(($E9:J9),{1,2,3,4}))-$F$1,COUNTIF($G9:J9, "&gt;0")=1,AVERAGE(SMALL(($E9:J9),{1,2,3}))-$F$1,COUNTIF($G9:J9, "=0")=0,AVERAGE(SMALL(($E9:J9),{1,2}))-$F$1)</f>
        <v>8.8666666666666742</v>
      </c>
      <c r="W9" s="29">
        <f>_xlfn.IFS(COUNTIF($G9:K9, "&gt;1")&gt;6,AVERAGE(SMALL(($G9:K9),{1,2,3,4,5}))-$F$1,COUNTIF($G9:K9, "&gt;1")&gt;5,AVERAGE(SMALL(($G9:K9),{1,2,3,4}))-$F$1,COUNTIF($G9:K9, "&gt;1")&gt;3,AVERAGE(SMALL(($F9:K9),{1,2,3,4}))-$F$1,COUNTIF($G9:K9, "&gt;1")&gt;1,AVERAGE(SMALL(($E9:K9),{1,2,3,4}))-$F$1,COUNTIF($G9:K9, "&gt;0")=1,AVERAGE(SMALL(($E9:K9),{1,2,3}))-$F$1,COUNTIF($G9:K9, "=0")=0,AVERAGE(SMALL(($E9:K9),{1,2}))-$F$1)</f>
        <v>8.8666666666666742</v>
      </c>
      <c r="X9" s="29">
        <f>_xlfn.IFS(COUNTIF($G9:L9, "&gt;1")&gt;6,AVERAGE(SMALL(($G9:L9),{1,2,3,4,5}))-$F$1,COUNTIF($G9:L9, "&gt;1")&gt;5,AVERAGE(SMALL(($G9:L9),{1,2,3,4}))-$F$1,COUNTIF($G9:L9, "&gt;1")&gt;3,AVERAGE(SMALL(($F9:L9),{1,2,3,4}))-$F$1,COUNTIF($G9:L9, "&gt;1")&gt;1,AVERAGE(SMALL(($E9:L9),{1,2,3,4}))-$F$1,COUNTIF($G9:L9, "&gt;0")=1,AVERAGE(SMALL(($E9:L9),{1,2,3}))-$F$1,COUNTIF($G9:L9, "=0")=0,AVERAGE(SMALL(($E9:L9),{1,2}))-$F$1)</f>
        <v>8.8666666666666742</v>
      </c>
      <c r="Y9" s="29">
        <f>_xlfn.IFS(COUNTIF($G9:M9, "&gt;1")&gt;6,AVERAGE(SMALL(($G9:M9),{1,2,3,4,5}))-$F$1,COUNTIF($G9:M9, "&gt;1")&gt;5,AVERAGE(SMALL(($G9:M9),{1,2,3,4}))-$F$1,COUNTIF($G9:M9, "&gt;1")&gt;3,AVERAGE(SMALL(($F9:M9),{1,2,3,4}))-$F$1,COUNTIF($G9:M9, "&gt;1")&gt;1,AVERAGE(SMALL(($E9:M9),{1,2,3,4}))-$F$1,COUNTIF($G9:M9, "&gt;0")=1,AVERAGE(SMALL(($E9:M9),{1,2,3}))-$F$1,COUNTIF($G9:M9, "=0")=0,AVERAGE(SMALL(($E9:M9),{1,2}))-$F$1)</f>
        <v>8.0500000000000043</v>
      </c>
      <c r="Z9" s="29">
        <f>_xlfn.IFS(COUNTIF($G9:N9, "&gt;1")&gt;6,AVERAGE(SMALL(($G9:N9),{1,2,3,4,5}))-$F$1,COUNTIF($G9:N9, "&gt;1")&gt;5,AVERAGE(SMALL(($G9:N9),{1,2,3,4}))-$F$1,COUNTIF($G9:N9, "&gt;1")&gt;3,AVERAGE(SMALL(($F9:N9),{1,2,3,4}))-$F$1,COUNTIF($G9:N9, "&gt;1")&gt;1,AVERAGE(SMALL(($E9:N9),{1,2,3,4}))-$F$1,COUNTIF($G9:N9, "&gt;0")=1,AVERAGE(SMALL(($E9:N9),{1,2,3}))-$F$1,COUNTIF($G9:N9, "=0")=0,AVERAGE(SMALL(($E9:N9),{1,2}))-$F$1)</f>
        <v>8.0500000000000043</v>
      </c>
      <c r="AA9" s="29">
        <f>_xlfn.IFS(COUNTIF($G9:O9, "&gt;1")&gt;6,AVERAGE(SMALL(($G9:O9),{1,2,3,4,5}))-$F$1,COUNTIF($G9:O9, "&gt;1")&gt;5,AVERAGE(SMALL(($G9:O9),{1,2,3,4}))-$F$1,COUNTIF($G9:O9, "&gt;1")&gt;3,AVERAGE(SMALL(($F9:O9),{1,2,3,4}))-$F$1,COUNTIF($G9:O9, "&gt;1")&gt;1,AVERAGE(SMALL(($E9:O9),{1,2,3,4}))-$F$1,COUNTIF($G9:O9, "&gt;0")=1,AVERAGE(SMALL(($E9:O9),{1,2,3}))-$F$1,COUNTIF($G9:O9, "=0")=0,AVERAGE(SMALL(($E9:O9),{1,2}))-$F$1)</f>
        <v>8.0500000000000043</v>
      </c>
      <c r="AB9" s="29">
        <f>_xlfn.IFS(COUNTIF($G9:P9, "&gt;1")&gt;6,AVERAGE(SMALL(($G9:P9),{1,2,3,4,5}))-$F$1,COUNTIF($G9:P9, "&gt;1")&gt;5,AVERAGE(SMALL(($G9:P9),{1,2,3,4}))-$F$1,COUNTIF($G9:P9, "&gt;1")&gt;3,AVERAGE(SMALL(($F9:P9),{1,2,3,4}))-$F$1,COUNTIF($G9:P9, "&gt;1")&gt;1,AVERAGE(SMALL(($E9:P9),{1,2,3,4}))-$F$1,COUNTIF($G9:P9, "&gt;0")=1,AVERAGE(SMALL(($E9:P9),{1,2,3}))-$F$1,COUNTIF($G9:P9, "=0")=0,AVERAGE(SMALL(($E9:P9),{1,2}))-$F$1)</f>
        <v>8.0500000000000043</v>
      </c>
      <c r="AC9" s="29">
        <f>_xlfn.IFS(COUNTIF($G9:Q9, "&gt;1")&gt;6,AVERAGE(SMALL(($G9:Q9),{1,2,3,4,5}))-$F$1,COUNTIF($G9:Q9, "&gt;1")&gt;5,AVERAGE(SMALL(($G9:Q9),{1,2,3,4}))-$F$1,COUNTIF($G9:Q9, "&gt;1")&gt;3,AVERAGE(SMALL(($F9:Q9),{1,2,3,4}))-$F$1,COUNTIF($G9:Q9, "&gt;1")&gt;1,AVERAGE(SMALL(($E9:Q9),{1,2,3,4}))-$F$1,COUNTIF($G9:Q9, "&gt;0")=1,AVERAGE(SMALL(($E9:Q9),{1,2,3}))-$F$1,COUNTIF($G9:Q9, "=0")=0,AVERAGE(SMALL(($E9:Q9),{1,2}))-$F$1)</f>
        <v>8.0500000000000043</v>
      </c>
      <c r="AD9" s="30">
        <f t="shared" si="1"/>
        <v>3</v>
      </c>
      <c r="AE9" s="31">
        <v>2</v>
      </c>
      <c r="AG9" s="34" t="s">
        <v>47</v>
      </c>
      <c r="AH9" s="37">
        <v>0.8</v>
      </c>
      <c r="AI9" s="35"/>
    </row>
    <row r="10" spans="1:71" ht="15.75" x14ac:dyDescent="0.25">
      <c r="A10" s="25" t="s">
        <v>48</v>
      </c>
      <c r="B10" s="26" t="str">
        <f>INDEX('[1]2025 Sign Ups'!$C$2:$C$103,MATCH(A10,'[1]2025 Sign Ups'!$B$2:$B$103,0))</f>
        <v>Y</v>
      </c>
      <c r="C10" s="26">
        <f>VLOOKUP($A10,'[1]2025 Sign Ups'!$B$2:$F$127,4,FALSE)</f>
        <v>5</v>
      </c>
      <c r="D10" s="26" t="str">
        <f>VLOOKUP($A10,'[1]2025 Sign Ups'!$B$2:$G$127,5,FALSE)</f>
        <v>R</v>
      </c>
      <c r="E10" s="27">
        <f>R10+35.4</f>
        <v>44.519999999999996</v>
      </c>
      <c r="F10" s="27">
        <f t="shared" si="0"/>
        <v>44.519999999999996</v>
      </c>
      <c r="G10" s="27" t="str">
        <f>INDEX('[1]WK 1 F9 2025'!$Y$4:$Y$105, MATCH(A10,'[1]WK 1 F9 2025'!$N$4:$N$105,0))</f>
        <v/>
      </c>
      <c r="H10" s="28">
        <f>INDEX('[1]WK 2 B9 2025'!$Y$4:$Y$105, MATCH($A10,'[1]WK 2 B9 2025'!$N$4:$N$105,0))</f>
        <v>51</v>
      </c>
      <c r="I10" s="27">
        <f>INDEX('[1]WK 3 F9 2025'!$Y$4:$Y$107, MATCH(A10,'[1]WK 3 F9 2025'!$N$4:$N$107,0))</f>
        <v>44</v>
      </c>
      <c r="J10" s="27">
        <f>INDEX('[1]WK 4 B9 2025'!$Y$4:$Y$105, MATCH(A10,'[1]WK 4 B9 2025'!$N$4:$N$105,0))</f>
        <v>42</v>
      </c>
      <c r="K10" s="27">
        <f>INDEX('[1]WK 5 F9 2025'!$Y$4:$Y$105, MATCH(A10,'[1]WK 5 F9 2025'!$N$4:$N$105,0))</f>
        <v>47</v>
      </c>
      <c r="L10" s="27" t="str">
        <f>INDEX('[1]WK 6 B9 2025'!$Y$4:$Y$105, MATCH(A10,'[1]WK 6 B9 2025'!$N$4:$N$105,0))</f>
        <v/>
      </c>
      <c r="M10" s="27" t="str">
        <f>INDEX('[1]WK 7 F9 2025'!$Y$4:$Y$107, MATCH(A10,'[1]WK 7 F9 2025'!$N$4:$N$107,0))</f>
        <v/>
      </c>
      <c r="N10" s="27">
        <f>INDEX('[1]WK 8 B9 2025'!$Y$4:$Y$103, MATCH(A10,'[1]WK 8 B9 2025'!$N$4:$N$103,0))</f>
        <v>39</v>
      </c>
      <c r="O10" s="27">
        <f>INDEX('[1]WK 9 F9 2025'!$Y$4:$Y$105, MATCH(A10,'[1]WK 9 F9 2025'!$N$4:$N$105,0))</f>
        <v>45</v>
      </c>
      <c r="P10" s="27" t="str">
        <f>INDEX('[1]WK 10 B9 2025'!$Y$4:$Y$103, MATCH(A10,'[1]WK 10 B9 2025'!$N$4:$N$103,0))</f>
        <v/>
      </c>
      <c r="Q10" s="27" t="str">
        <f>INDEX('[1]WK 11 F9 2025'!$Y$4:$Y$105, MATCH(A10,'[1]WK 11 F9 2025'!$N$4:$N$105,0))</f>
        <v/>
      </c>
      <c r="R10" s="27">
        <f>VLOOKUP($A10,'[1]2025 Sign Ups'!$B$2:$K$104,3,FALSE)</f>
        <v>9.1199999999999974</v>
      </c>
      <c r="S10" s="29">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T10" s="29">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U10" s="29">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V10" s="29">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W10" s="29">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X10" s="29">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Y10" s="29">
        <f>_xlfn.IFS(COUNTIF($G10:M10, "&gt;1")&gt;6,AVERAGE(SMALL(($G10:M10),{1,2,3,4,5}))-$F$1,COUNTIF($G10:M10, "&gt;1")&gt;5,AVERAGE(SMALL(($G10:M10),{1,2,3,4}))-$F$1,COUNTIF($G10:M10, "&gt;1")&gt;3,AVERAGE(SMALL(($F10:M10),{1,2,3,4}))-$F$1,COUNTIF($G10:M10, "&gt;1")&gt;1,AVERAGE(SMALL(($E10:M10),{1,2,3,4}))-$F$1,COUNTIF($G10:M10, "&gt;0")=1,AVERAGE(SMALL(($E10:M10),{1,2,3}))-$F$1,COUNTIF($G10:M10, "=0")=0,AVERAGE(SMALL(($E10:M10),{1,2}))-$F$1)</f>
        <v>8.9799999999999969</v>
      </c>
      <c r="Z10" s="29">
        <f>_xlfn.IFS(COUNTIF($G10:N10, "&gt;1")&gt;6,AVERAGE(SMALL(($G10:N10),{1,2,3,4,5}))-$F$1,COUNTIF($G10:N10, "&gt;1")&gt;5,AVERAGE(SMALL(($G10:N10),{1,2,3,4}))-$F$1,COUNTIF($G10:N10, "&gt;1")&gt;3,AVERAGE(SMALL(($F10:N10),{1,2,3,4}))-$F$1,COUNTIF($G10:N10, "&gt;1")&gt;1,AVERAGE(SMALL(($E10:N10),{1,2,3,4}))-$F$1,COUNTIF($G10:N10, "&gt;0")=1,AVERAGE(SMALL(($E10:N10),{1,2,3}))-$F$1,COUNTIF($G10:N10, "=0")=0,AVERAGE(SMALL(($E10:N10),{1,2}))-$F$1)</f>
        <v>6.9799999999999969</v>
      </c>
      <c r="AA10" s="29">
        <f>_xlfn.IFS(COUNTIF($G10:O10, "&gt;1")&gt;6,AVERAGE(SMALL(($G10:O10),{1,2,3,4,5}))-$F$1,COUNTIF($G10:O10, "&gt;1")&gt;5,AVERAGE(SMALL(($G10:O10),{1,2,3,4}))-$F$1,COUNTIF($G10:O10, "&gt;1")&gt;3,AVERAGE(SMALL(($F10:O10),{1,2,3,4}))-$F$1,COUNTIF($G10:O10, "&gt;1")&gt;1,AVERAGE(SMALL(($E10:O10),{1,2,3,4}))-$F$1,COUNTIF($G10:O10, "&gt;0")=1,AVERAGE(SMALL(($E10:O10),{1,2,3}))-$F$1,COUNTIF($G10:O10, "=0")=0,AVERAGE(SMALL(($E10:O10),{1,2}))-$F$1)</f>
        <v>7.1000000000000014</v>
      </c>
      <c r="AB10" s="29">
        <f>_xlfn.IFS(COUNTIF($G10:P10, "&gt;1")&gt;6,AVERAGE(SMALL(($G10:P10),{1,2,3,4,5}))-$F$1,COUNTIF($G10:P10, "&gt;1")&gt;5,AVERAGE(SMALL(($G10:P10),{1,2,3,4}))-$F$1,COUNTIF($G10:P10, "&gt;1")&gt;3,AVERAGE(SMALL(($F10:P10),{1,2,3,4}))-$F$1,COUNTIF($G10:P10, "&gt;1")&gt;1,AVERAGE(SMALL(($E10:P10),{1,2,3,4}))-$F$1,COUNTIF($G10:P10, "&gt;0")=1,AVERAGE(SMALL(($E10:P10),{1,2,3}))-$F$1,COUNTIF($G10:P10, "=0")=0,AVERAGE(SMALL(($E10:P10),{1,2}))-$F$1)</f>
        <v>7.1000000000000014</v>
      </c>
      <c r="AC10" s="29">
        <f>_xlfn.IFS(COUNTIF($G10:Q10, "&gt;1")&gt;6,AVERAGE(SMALL(($G10:Q10),{1,2,3,4,5}))-$F$1,COUNTIF($G10:Q10, "&gt;1")&gt;5,AVERAGE(SMALL(($G10:Q10),{1,2,3,4}))-$F$1,COUNTIF($G10:Q10, "&gt;1")&gt;3,AVERAGE(SMALL(($F10:Q10),{1,2,3,4}))-$F$1,COUNTIF($G10:Q10, "&gt;1")&gt;1,AVERAGE(SMALL(($E10:Q10),{1,2,3,4}))-$F$1,COUNTIF($G10:Q10, "&gt;0")=1,AVERAGE(SMALL(($E10:Q10),{1,2,3}))-$F$1,COUNTIF($G10:Q10, "=0")=0,AVERAGE(SMALL(($E10:Q10),{1,2}))-$F$1)</f>
        <v>7.1000000000000014</v>
      </c>
      <c r="AD10" s="30">
        <f t="shared" si="1"/>
        <v>6</v>
      </c>
      <c r="AE10" s="31">
        <v>2</v>
      </c>
      <c r="AF10" s="1">
        <f>COUNTIF($G9:J9,"&gt;1")</f>
        <v>1</v>
      </c>
      <c r="AG10" s="34" t="s">
        <v>49</v>
      </c>
      <c r="AH10" s="37">
        <v>0.9</v>
      </c>
    </row>
    <row r="11" spans="1:71" ht="15.75" x14ac:dyDescent="0.25">
      <c r="A11" s="32" t="s">
        <v>50</v>
      </c>
      <c r="B11" s="36" t="s">
        <v>42</v>
      </c>
      <c r="C11" s="26">
        <f>VLOOKUP($A11,'[1]2025 Sign Ups'!$B$2:$F$127,4,FALSE)</f>
        <v>2</v>
      </c>
      <c r="D11" s="26" t="str">
        <f>VLOOKUP($A11,'[1]2025 Sign Ups'!$B$2:$G$127,5,FALSE)</f>
        <v>R</v>
      </c>
      <c r="E11" s="27">
        <f>AVERAGE(G11:H11)</f>
        <v>54</v>
      </c>
      <c r="F11" s="27">
        <f t="shared" si="0"/>
        <v>54</v>
      </c>
      <c r="G11" s="28">
        <f>INDEX('[1]WK 1 F9 2025'!$Y$4:$Y$105, MATCH(A11,'[1]WK 1 F9 2025'!$N$4:$N$105,0))</f>
        <v>53</v>
      </c>
      <c r="H11" s="28">
        <f>INDEX('[1]WK 2 B9 2025'!$Y$4:$Y$105, MATCH($A11,'[1]WK 2 B9 2025'!$N$4:$N$105,0))</f>
        <v>55</v>
      </c>
      <c r="I11" s="28">
        <f>INDEX('[1]WK 3 F9 2025'!$Y$4:$Y$107, MATCH(A11,'[1]WK 3 F9 2025'!$N$4:$N$107,0))</f>
        <v>57</v>
      </c>
      <c r="J11" s="28">
        <f>INDEX('[1]WK 4 B9 2025'!$Y$4:$Y$105, MATCH(A11,'[1]WK 4 B9 2025'!$N$4:$N$105,0))</f>
        <v>55</v>
      </c>
      <c r="K11" s="28">
        <f>INDEX('[1]WK 5 F9 2025'!$Y$4:$Y$105, MATCH(A11,'[1]WK 5 F9 2025'!$N$4:$N$105,0))</f>
        <v>45</v>
      </c>
      <c r="L11" s="28">
        <f>INDEX('[1]WK 6 B9 2025'!$Y$4:$Y$105, MATCH(A11,'[1]WK 6 B9 2025'!$N$4:$N$105,0))</f>
        <v>54</v>
      </c>
      <c r="M11" s="28">
        <f>INDEX('[1]WK 7 F9 2025'!$Y$4:$Y$107, MATCH(A11,'[1]WK 7 F9 2025'!$N$4:$N$107,0))</f>
        <v>53</v>
      </c>
      <c r="N11" s="28">
        <f>INDEX('[1]WK 8 B9 2025'!$Y$4:$Y$103, MATCH(A11,'[1]WK 8 B9 2025'!$N$4:$N$103,0))</f>
        <v>48</v>
      </c>
      <c r="O11" s="28" t="str">
        <f>INDEX('[1]WK 9 F9 2025'!$Y$4:$Y$105, MATCH(A11,'[1]WK 9 F9 2025'!$N$4:$N$105,0))</f>
        <v/>
      </c>
      <c r="P11" s="28" t="str">
        <f>INDEX('[1]WK 10 B9 2025'!$Y$4:$Y$103, MATCH(A11,'[1]WK 10 B9 2025'!$N$4:$N$103,0))</f>
        <v/>
      </c>
      <c r="Q11" s="28" t="str">
        <f>INDEX('[1]WK 11 F9 2025'!$Y$4:$Y$105, MATCH(A11,'[1]WK 11 F9 2025'!$N$4:$N$105,0))</f>
        <v/>
      </c>
      <c r="R11" s="27">
        <f>(G11-$F$1)*0.8</f>
        <v>14.080000000000002</v>
      </c>
      <c r="S11" s="27">
        <f>(H11-$F$1)*0.8</f>
        <v>15.680000000000001</v>
      </c>
      <c r="T11" s="29">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U11" s="29">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V11" s="29">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W11" s="29">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X11" s="29">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Y11" s="29">
        <f>_xlfn.IFS(COUNTIF($G11:M11, "&gt;1")&gt;6,AVERAGE(SMALL(($G11:M11),{1,2,3,4,5}))-$F$1,COUNTIF($G11:M11, "&gt;1")&gt;5,AVERAGE(SMALL(($G11:M11),{1,2,3,4}))-$F$1,COUNTIF($G11:M11, "&gt;1")&gt;3,AVERAGE(SMALL(($F11:M11),{1,2,3,4}))-$F$1,COUNTIF($G11:M11, "&gt;1")&gt;1,AVERAGE(SMALL(($E11:M11),{1,2,3,4}))-$F$1,COUNTIF($G11:M11, "&gt;0")=1,AVERAGE(SMALL(($E11:M11),{1,2,3}))-$F$1,COUNTIF($G11:M11, "=0")=0,AVERAGE(SMALL(($E11:M11),{1,2}))-$F$1)</f>
        <v>16.600000000000001</v>
      </c>
      <c r="Z11" s="29">
        <f>_xlfn.IFS(COUNTIF($G11:N11, "&gt;1")&gt;6,AVERAGE(SMALL(($G11:N11),{1,2,3,4,5}))-$F$1,COUNTIF($G11:N11, "&gt;1")&gt;5,AVERAGE(SMALL(($G11:N11),{1,2,3,4}))-$F$1,COUNTIF($G11:N11, "&gt;1")&gt;3,AVERAGE(SMALL(($F11:N11),{1,2,3,4}))-$F$1,COUNTIF($G11:N11, "&gt;1")&gt;1,AVERAGE(SMALL(($E11:N11),{1,2,3,4}))-$F$1,COUNTIF($G11:N11, "&gt;0")=1,AVERAGE(SMALL(($E11:N11),{1,2,3}))-$F$1,COUNTIF($G11:N11, "=0")=0,AVERAGE(SMALL(($E11:N11),{1,2}))-$F$1)</f>
        <v>15.200000000000003</v>
      </c>
      <c r="AA11" s="29">
        <f>_xlfn.IFS(COUNTIF($G11:O11, "&gt;1")&gt;6,AVERAGE(SMALL(($G11:O11),{1,2,3,4,5}))-$F$1,COUNTIF($G11:O11, "&gt;1")&gt;5,AVERAGE(SMALL(($G11:O11),{1,2,3,4}))-$F$1,COUNTIF($G11:O11, "&gt;1")&gt;3,AVERAGE(SMALL(($F11:O11),{1,2,3,4}))-$F$1,COUNTIF($G11:O11, "&gt;1")&gt;1,AVERAGE(SMALL(($E11:O11),{1,2,3,4}))-$F$1,COUNTIF($G11:O11, "&gt;0")=1,AVERAGE(SMALL(($E11:O11),{1,2,3}))-$F$1,COUNTIF($G11:O11, "=0")=0,AVERAGE(SMALL(($E11:O11),{1,2}))-$F$1)</f>
        <v>15.200000000000003</v>
      </c>
      <c r="AB11" s="29">
        <f>_xlfn.IFS(COUNTIF($G11:P11, "&gt;1")&gt;6,AVERAGE(SMALL(($G11:P11),{1,2,3,4,5}))-$F$1,COUNTIF($G11:P11, "&gt;1")&gt;5,AVERAGE(SMALL(($G11:P11),{1,2,3,4}))-$F$1,COUNTIF($G11:P11, "&gt;1")&gt;3,AVERAGE(SMALL(($F11:P11),{1,2,3,4}))-$F$1,COUNTIF($G11:P11, "&gt;1")&gt;1,AVERAGE(SMALL(($E11:P11),{1,2,3,4}))-$F$1,COUNTIF($G11:P11, "&gt;0")=1,AVERAGE(SMALL(($E11:P11),{1,2,3}))-$F$1,COUNTIF($G11:P11, "=0")=0,AVERAGE(SMALL(($E11:P11),{1,2}))-$F$1)</f>
        <v>15.200000000000003</v>
      </c>
      <c r="AC11" s="29">
        <f>_xlfn.IFS(COUNTIF($G11:Q11, "&gt;1")&gt;6,AVERAGE(SMALL(($G11:Q11),{1,2,3,4,5}))-$F$1,COUNTIF($G11:Q11, "&gt;1")&gt;5,AVERAGE(SMALL(($G11:Q11),{1,2,3,4}))-$F$1,COUNTIF($G11:Q11, "&gt;1")&gt;3,AVERAGE(SMALL(($F11:Q11),{1,2,3,4}))-$F$1,COUNTIF($G11:Q11, "&gt;1")&gt;1,AVERAGE(SMALL(($E11:Q11),{1,2,3,4}))-$F$1,COUNTIF($G11:Q11, "&gt;0")=1,AVERAGE(SMALL(($E11:Q11),{1,2,3}))-$F$1,COUNTIF($G11:Q11, "=0")=0,AVERAGE(SMALL(($E11:Q11),{1,2}))-$F$1)</f>
        <v>15.200000000000003</v>
      </c>
      <c r="AD11" s="30">
        <f t="shared" si="1"/>
        <v>8</v>
      </c>
      <c r="AE11" s="31">
        <v>0</v>
      </c>
      <c r="AG11" s="39" t="s">
        <v>51</v>
      </c>
      <c r="AN11" s="40"/>
      <c r="AO11" s="40"/>
    </row>
    <row r="12" spans="1:71" ht="15.75" x14ac:dyDescent="0.25">
      <c r="A12" s="25" t="s">
        <v>52</v>
      </c>
      <c r="B12" s="26" t="str">
        <f>INDEX('[1]2025 Sign Ups'!$C$2:$C$103,MATCH(A12,'[1]2025 Sign Ups'!$B$2:$B$103,0))</f>
        <v>Y</v>
      </c>
      <c r="C12" s="26">
        <f>VLOOKUP($A12,'[1]2025 Sign Ups'!$B$2:$F$127,4,FALSE)</f>
        <v>6</v>
      </c>
      <c r="D12" s="26" t="str">
        <f>VLOOKUP($A12,'[1]2025 Sign Ups'!$B$2:$G$127,5,FALSE)</f>
        <v>R</v>
      </c>
      <c r="E12" s="27">
        <f>R12+35.4</f>
        <v>41.833333333333336</v>
      </c>
      <c r="F12" s="27">
        <f t="shared" si="0"/>
        <v>41.833333333333336</v>
      </c>
      <c r="G12" s="28">
        <f>INDEX('[1]WK 1 F9 2025'!$Y$4:$Y$105, MATCH(A12,'[1]WK 1 F9 2025'!$N$4:$N$105,0))</f>
        <v>42</v>
      </c>
      <c r="H12" s="28">
        <f>INDEX('[1]WK 2 B9 2025'!$Y$4:$Y$105, MATCH($A12,'[1]WK 2 B9 2025'!$N$4:$N$105,0))</f>
        <v>45</v>
      </c>
      <c r="I12" s="28">
        <f>INDEX('[1]WK 3 F9 2025'!$Y$4:$Y$107, MATCH(A12,'[1]WK 3 F9 2025'!$N$4:$N$107,0))</f>
        <v>42</v>
      </c>
      <c r="J12" s="28">
        <f>INDEX('[1]WK 4 B9 2025'!$Y$4:$Y$105, MATCH(A12,'[1]WK 4 B9 2025'!$N$4:$N$105,0))</f>
        <v>44</v>
      </c>
      <c r="K12" s="28">
        <f>INDEX('[1]WK 5 F9 2025'!$Y$4:$Y$105, MATCH(A12,'[1]WK 5 F9 2025'!$N$4:$N$105,0))</f>
        <v>44</v>
      </c>
      <c r="L12" s="28">
        <f>INDEX('[1]WK 6 B9 2025'!$Y$4:$Y$105, MATCH(A12,'[1]WK 6 B9 2025'!$N$4:$N$105,0))</f>
        <v>40</v>
      </c>
      <c r="M12" s="28">
        <f>INDEX('[1]WK 7 F9 2025'!$Y$4:$Y$107, MATCH(A12,'[1]WK 7 F9 2025'!$N$4:$N$107,0))</f>
        <v>43</v>
      </c>
      <c r="N12" s="28">
        <f>INDEX('[1]WK 8 B9 2025'!$Y$4:$Y$103, MATCH(A12,'[1]WK 8 B9 2025'!$N$4:$N$103,0))</f>
        <v>40</v>
      </c>
      <c r="O12" s="28">
        <f>INDEX('[1]WK 9 F9 2025'!$Y$4:$Y$105, MATCH(A12,'[1]WK 9 F9 2025'!$N$4:$N$105,0))</f>
        <v>42</v>
      </c>
      <c r="P12" s="28" t="str">
        <f>INDEX('[1]WK 10 B9 2025'!$Y$4:$Y$103, MATCH(A12,'[1]WK 10 B9 2025'!$N$4:$N$103,0))</f>
        <v/>
      </c>
      <c r="Q12" s="28" t="str">
        <f>INDEX('[1]WK 11 F9 2025'!$Y$4:$Y$105, MATCH(A12,'[1]WK 11 F9 2025'!$N$4:$N$105,0))</f>
        <v/>
      </c>
      <c r="R12" s="27">
        <f>VLOOKUP($A12,'[1]2025 Sign Ups'!$B$2:$K$104,3,FALSE)</f>
        <v>6.4333333333333371</v>
      </c>
      <c r="S12" s="29">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T12" s="29">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U12" s="29">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V12" s="29">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W12" s="29">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X12" s="29">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Y12" s="29">
        <f>_xlfn.IFS(COUNTIF($G12:M12, "&gt;1")&gt;6,AVERAGE(SMALL(($G12:M12),{1,2,3,4,5}))-$F$1,COUNTIF($G12:M12, "&gt;1")&gt;5,AVERAGE(SMALL(($G12:M12),{1,2,3,4}))-$F$1,COUNTIF($G12:M12, "&gt;1")&gt;3,AVERAGE(SMALL(($F12:M12),{1,2,3,4}))-$F$1,COUNTIF($G12:M12, "&gt;1")&gt;1,AVERAGE(SMALL(($E12:M12),{1,2,3,4}))-$F$1,COUNTIF($G12:M12, "&gt;0")=1,AVERAGE(SMALL(($E12:M12),{1,2,3}))-$F$1,COUNTIF($G12:M12, "=0")=0,AVERAGE(SMALL(($E12:M12),{1,2}))-$F$1)</f>
        <v>6.8000000000000043</v>
      </c>
      <c r="Z12" s="29">
        <f>_xlfn.IFS(COUNTIF($G12:N12, "&gt;1")&gt;6,AVERAGE(SMALL(($G12:N12),{1,2,3,4,5}))-$F$1,COUNTIF($G12:N12, "&gt;1")&gt;5,AVERAGE(SMALL(($G12:N12),{1,2,3,4}))-$F$1,COUNTIF($G12:N12, "&gt;1")&gt;3,AVERAGE(SMALL(($F12:N12),{1,2,3,4}))-$F$1,COUNTIF($G12:N12, "&gt;1")&gt;1,AVERAGE(SMALL(($E12:N12),{1,2,3,4}))-$F$1,COUNTIF($G12:N12, "&gt;0")=1,AVERAGE(SMALL(($E12:N12),{1,2,3}))-$F$1,COUNTIF($G12:N12, "=0")=0,AVERAGE(SMALL(($E12:N12),{1,2}))-$F$1)</f>
        <v>6</v>
      </c>
      <c r="AA12" s="29">
        <f>_xlfn.IFS(COUNTIF($G12:O12, "&gt;1")&gt;6,AVERAGE(SMALL(($G12:O12),{1,2,3,4,5}))-$F$1,COUNTIF($G12:O12, "&gt;1")&gt;5,AVERAGE(SMALL(($G12:O12),{1,2,3,4}))-$F$1,COUNTIF($G12:O12, "&gt;1")&gt;3,AVERAGE(SMALL(($F12:O12),{1,2,3,4}))-$F$1,COUNTIF($G12:O12, "&gt;1")&gt;1,AVERAGE(SMALL(($E12:O12),{1,2,3,4}))-$F$1,COUNTIF($G12:O12, "&gt;0")=1,AVERAGE(SMALL(($E12:O12),{1,2,3}))-$F$1,COUNTIF($G12:O12, "=0")=0,AVERAGE(SMALL(($E12:O12),{1,2}))-$F$1)</f>
        <v>5.8000000000000043</v>
      </c>
      <c r="AB12" s="29">
        <f>_xlfn.IFS(COUNTIF($G12:P12, "&gt;1")&gt;6,AVERAGE(SMALL(($G12:P12),{1,2,3,4,5}))-$F$1,COUNTIF($G12:P12, "&gt;1")&gt;5,AVERAGE(SMALL(($G12:P12),{1,2,3,4}))-$F$1,COUNTIF($G12:P12, "&gt;1")&gt;3,AVERAGE(SMALL(($F12:P12),{1,2,3,4}))-$F$1,COUNTIF($G12:P12, "&gt;1")&gt;1,AVERAGE(SMALL(($E12:P12),{1,2,3,4}))-$F$1,COUNTIF($G12:P12, "&gt;0")=1,AVERAGE(SMALL(($E12:P12),{1,2,3}))-$F$1,COUNTIF($G12:P12, "=0")=0,AVERAGE(SMALL(($E12:P12),{1,2}))-$F$1)</f>
        <v>5.8000000000000043</v>
      </c>
      <c r="AC12" s="29">
        <f>_xlfn.IFS(COUNTIF($G12:Q12, "&gt;1")&gt;6,AVERAGE(SMALL(($G12:Q12),{1,2,3,4,5}))-$F$1,COUNTIF($G12:Q12, "&gt;1")&gt;5,AVERAGE(SMALL(($G12:Q12),{1,2,3,4}))-$F$1,COUNTIF($G12:Q12, "&gt;1")&gt;3,AVERAGE(SMALL(($F12:Q12),{1,2,3,4}))-$F$1,COUNTIF($G12:Q12, "&gt;1")&gt;1,AVERAGE(SMALL(($E12:Q12),{1,2,3,4}))-$F$1,COUNTIF($G12:Q12, "&gt;0")=1,AVERAGE(SMALL(($E12:Q12),{1,2,3}))-$F$1,COUNTIF($G12:Q12, "=0")=0,AVERAGE(SMALL(($E12:Q12),{1,2}))-$F$1)</f>
        <v>5.8000000000000043</v>
      </c>
      <c r="AD12" s="30">
        <f t="shared" si="1"/>
        <v>9</v>
      </c>
      <c r="AE12" s="31">
        <v>2</v>
      </c>
      <c r="AG12" s="40" t="s">
        <v>53</v>
      </c>
      <c r="AH12" s="40"/>
      <c r="AI12" s="40"/>
      <c r="AJ12" s="40"/>
      <c r="AK12" s="40"/>
      <c r="AL12" s="40"/>
      <c r="AM12" s="40"/>
      <c r="AN12" s="40"/>
    </row>
    <row r="13" spans="1:71" ht="15.75" x14ac:dyDescent="0.25">
      <c r="A13" s="25" t="s">
        <v>54</v>
      </c>
      <c r="B13" s="26" t="str">
        <f>INDEX('[1]2025 Sign Ups'!$C$2:$C$103,MATCH(A13,'[1]2025 Sign Ups'!$B$2:$B$103,0))</f>
        <v>Y</v>
      </c>
      <c r="C13" s="26">
        <f>VLOOKUP($A13,'[1]2025 Sign Ups'!$B$2:$F$127,4,FALSE)</f>
        <v>4</v>
      </c>
      <c r="D13" s="26" t="str">
        <f>VLOOKUP($A13,'[1]2025 Sign Ups'!$B$2:$G$127,5,FALSE)</f>
        <v>R</v>
      </c>
      <c r="E13" s="27">
        <f>R13+35.4</f>
        <v>40.833333333333336</v>
      </c>
      <c r="F13" s="27">
        <f t="shared" si="0"/>
        <v>40.833333333333336</v>
      </c>
      <c r="G13" s="28" t="str">
        <f>INDEX('[1]WK 1 F9 2025'!$Y$4:$Y$105, MATCH(A13,'[1]WK 1 F9 2025'!$N$4:$N$105,0))</f>
        <v/>
      </c>
      <c r="H13" s="28" t="str">
        <f>INDEX('[1]WK 2 B9 2025'!$Y$4:$Y$105, MATCH($A13,'[1]WK 2 B9 2025'!$N$4:$N$105,0))</f>
        <v/>
      </c>
      <c r="I13" s="28">
        <f>INDEX('[1]WK 3 F9 2025'!$Y$4:$Y$107, MATCH(A13,'[1]WK 3 F9 2025'!$N$4:$N$107,0))</f>
        <v>38</v>
      </c>
      <c r="J13" s="28">
        <f>INDEX('[1]WK 4 B9 2025'!$Y$4:$Y$105, MATCH(A13,'[1]WK 4 B9 2025'!$N$4:$N$105,0))</f>
        <v>40</v>
      </c>
      <c r="K13" s="28" t="str">
        <f>INDEX('[1]WK 5 F9 2025'!$Y$4:$Y$105, MATCH(A13,'[1]WK 5 F9 2025'!$N$4:$N$105,0))</f>
        <v/>
      </c>
      <c r="L13" s="28">
        <f>INDEX('[1]WK 6 B9 2025'!$Y$4:$Y$105, MATCH(A13,'[1]WK 6 B9 2025'!$N$4:$N$105,0))</f>
        <v>45</v>
      </c>
      <c r="M13" s="28">
        <f>INDEX('[1]WK 7 F9 2025'!$Y$4:$Y$107, MATCH(A13,'[1]WK 7 F9 2025'!$N$4:$N$107,0))</f>
        <v>38</v>
      </c>
      <c r="N13" s="28">
        <f>INDEX('[1]WK 8 B9 2025'!$Y$4:$Y$103, MATCH(A13,'[1]WK 8 B9 2025'!$N$4:$N$103,0))</f>
        <v>41</v>
      </c>
      <c r="O13" s="28">
        <f>INDEX('[1]WK 9 F9 2025'!$Y$4:$Y$105, MATCH(A13,'[1]WK 9 F9 2025'!$N$4:$N$105,0))</f>
        <v>41</v>
      </c>
      <c r="P13" s="28" t="str">
        <f>INDEX('[1]WK 10 B9 2025'!$Y$4:$Y$103, MATCH(A13,'[1]WK 10 B9 2025'!$N$4:$N$103,0))</f>
        <v/>
      </c>
      <c r="Q13" s="28" t="str">
        <f>INDEX('[1]WK 11 F9 2025'!$Y$4:$Y$105, MATCH(A13,'[1]WK 11 F9 2025'!$N$4:$N$105,0))</f>
        <v/>
      </c>
      <c r="R13" s="27">
        <f>VLOOKUP($A13,'[1]2025 Sign Ups'!$B$2:$K$104,3,FALSE)</f>
        <v>5.4333333333333371</v>
      </c>
      <c r="S13" s="29">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T13" s="29">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U13" s="29">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V13" s="29">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W13" s="29">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X13" s="29">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Y13" s="29">
        <f>_xlfn.IFS(COUNTIF($G13:M13, "&gt;1")&gt;6,AVERAGE(SMALL(($G13:M13),{1,2,3,4,5}))-$F$1,COUNTIF($G13:M13, "&gt;1")&gt;5,AVERAGE(SMALL(($G13:M13),{1,2,3,4}))-$F$1,COUNTIF($G13:M13, "&gt;1")&gt;3,AVERAGE(SMALL(($F13:M13),{1,2,3,4}))-$F$1,COUNTIF($G13:M13, "&gt;1")&gt;1,AVERAGE(SMALL(($E13:M13),{1,2,3,4}))-$F$1,COUNTIF($G13:M13, "&gt;0")=1,AVERAGE(SMALL(($E13:M13),{1,2,3}))-$F$1,COUNTIF($G13:M13, "=0")=0,AVERAGE(SMALL(($E13:M13),{1,2}))-$F$1)</f>
        <v>3.8083333333333371</v>
      </c>
      <c r="Z13" s="29">
        <f>_xlfn.IFS(COUNTIF($G13:N13, "&gt;1")&gt;6,AVERAGE(SMALL(($G13:N13),{1,2,3,4,5}))-$F$1,COUNTIF($G13:N13, "&gt;1")&gt;5,AVERAGE(SMALL(($G13:N13),{1,2,3,4}))-$F$1,COUNTIF($G13:N13, "&gt;1")&gt;3,AVERAGE(SMALL(($F13:N13),{1,2,3,4}))-$F$1,COUNTIF($G13:N13, "&gt;1")&gt;1,AVERAGE(SMALL(($E13:N13),{1,2,3,4}))-$F$1,COUNTIF($G13:N13, "&gt;0")=1,AVERAGE(SMALL(($E13:N13),{1,2,3}))-$F$1,COUNTIF($G13:N13, "=0")=0,AVERAGE(SMALL(($E13:N13),{1,2}))-$F$1)</f>
        <v>3.8083333333333371</v>
      </c>
      <c r="AA13" s="29">
        <f>_xlfn.IFS(COUNTIF($G13:O13, "&gt;1")&gt;6,AVERAGE(SMALL(($G13:O13),{1,2,3,4,5}))-$F$1,COUNTIF($G13:O13, "&gt;1")&gt;5,AVERAGE(SMALL(($G13:O13),{1,2,3,4}))-$F$1,COUNTIF($G13:O13, "&gt;1")&gt;3,AVERAGE(SMALL(($F13:O13),{1,2,3,4}))-$F$1,COUNTIF($G13:O13, "&gt;1")&gt;1,AVERAGE(SMALL(($E13:O13),{1,2,3,4}))-$F$1,COUNTIF($G13:O13, "&gt;0")=1,AVERAGE(SMALL(($E13:O13),{1,2,3}))-$F$1,COUNTIF($G13:O13, "=0")=0,AVERAGE(SMALL(($E13:O13),{1,2}))-$F$1)</f>
        <v>3.8500000000000014</v>
      </c>
      <c r="AB13" s="29">
        <f>_xlfn.IFS(COUNTIF($G13:P13, "&gt;1")&gt;6,AVERAGE(SMALL(($G13:P13),{1,2,3,4,5}))-$F$1,COUNTIF($G13:P13, "&gt;1")&gt;5,AVERAGE(SMALL(($G13:P13),{1,2,3,4}))-$F$1,COUNTIF($G13:P13, "&gt;1")&gt;3,AVERAGE(SMALL(($F13:P13),{1,2,3,4}))-$F$1,COUNTIF($G13:P13, "&gt;1")&gt;1,AVERAGE(SMALL(($E13:P13),{1,2,3,4}))-$F$1,COUNTIF($G13:P13, "&gt;0")=1,AVERAGE(SMALL(($E13:P13),{1,2,3}))-$F$1,COUNTIF($G13:P13, "=0")=0,AVERAGE(SMALL(($E13:P13),{1,2}))-$F$1)</f>
        <v>3.8500000000000014</v>
      </c>
      <c r="AC13" s="29">
        <f>_xlfn.IFS(COUNTIF($G13:Q13, "&gt;1")&gt;6,AVERAGE(SMALL(($G13:Q13),{1,2,3,4,5}))-$F$1,COUNTIF($G13:Q13, "&gt;1")&gt;5,AVERAGE(SMALL(($G13:Q13),{1,2,3,4}))-$F$1,COUNTIF($G13:Q13, "&gt;1")&gt;3,AVERAGE(SMALL(($F13:Q13),{1,2,3,4}))-$F$1,COUNTIF($G13:Q13, "&gt;1")&gt;1,AVERAGE(SMALL(($E13:Q13),{1,2,3,4}))-$F$1,COUNTIF($G13:Q13, "&gt;0")=1,AVERAGE(SMALL(($E13:Q13),{1,2,3}))-$F$1,COUNTIF($G13:Q13, "=0")=0,AVERAGE(SMALL(($E13:Q13),{1,2}))-$F$1)</f>
        <v>3.8500000000000014</v>
      </c>
      <c r="AD13" s="30">
        <f t="shared" si="1"/>
        <v>6</v>
      </c>
      <c r="AE13" s="31">
        <v>2</v>
      </c>
      <c r="AG13" s="40"/>
      <c r="AH13" s="40"/>
      <c r="AI13" s="40"/>
      <c r="AJ13" s="40"/>
      <c r="AK13" s="40"/>
      <c r="AL13" s="40"/>
      <c r="AM13" s="40"/>
      <c r="AN13" s="40"/>
    </row>
    <row r="14" spans="1:71" ht="15.75" x14ac:dyDescent="0.25">
      <c r="A14" s="25" t="s">
        <v>55</v>
      </c>
      <c r="B14" s="26" t="str">
        <f>INDEX('[1]2025 Sign Ups'!$C$2:$C$103,MATCH(A14,'[1]2025 Sign Ups'!$B$2:$B$103,0))</f>
        <v>Y</v>
      </c>
      <c r="C14" s="26">
        <f>VLOOKUP($A14,'[1]2025 Sign Ups'!$B$2:$F$127,4,FALSE)</f>
        <v>7</v>
      </c>
      <c r="D14" s="26" t="str">
        <f>VLOOKUP($A14,'[1]2025 Sign Ups'!$B$2:$G$127,5,FALSE)</f>
        <v>R</v>
      </c>
      <c r="E14" s="27">
        <f>R14+35.4</f>
        <v>45.833333333333336</v>
      </c>
      <c r="F14" s="27">
        <f t="shared" si="0"/>
        <v>45.833333333333336</v>
      </c>
      <c r="G14" s="28">
        <f>INDEX('[1]WK 1 F9 2025'!$Y$4:$Y$105, MATCH(A14,'[1]WK 1 F9 2025'!$N$4:$N$105,0))</f>
        <v>42</v>
      </c>
      <c r="H14" s="28">
        <f>INDEX('[1]WK 2 B9 2025'!$Y$4:$Y$105, MATCH($A14,'[1]WK 2 B9 2025'!$N$4:$N$105,0))</f>
        <v>49</v>
      </c>
      <c r="I14" s="28" t="str">
        <f>INDEX('[1]WK 3 F9 2025'!$Y$4:$Y$107, MATCH(A14,'[1]WK 3 F9 2025'!$N$4:$N$107,0))</f>
        <v/>
      </c>
      <c r="J14" s="28">
        <f>INDEX('[1]WK 4 B9 2025'!$Y$4:$Y$105, MATCH(A14,'[1]WK 4 B9 2025'!$N$4:$N$105,0))</f>
        <v>44</v>
      </c>
      <c r="K14" s="28">
        <f>INDEX('[1]WK 5 F9 2025'!$Y$4:$Y$105, MATCH(A14,'[1]WK 5 F9 2025'!$N$4:$N$105,0))</f>
        <v>50</v>
      </c>
      <c r="L14" s="28">
        <f>INDEX('[1]WK 6 B9 2025'!$Y$4:$Y$105, MATCH(A14,'[1]WK 6 B9 2025'!$N$4:$N$105,0))</f>
        <v>47</v>
      </c>
      <c r="M14" s="28" t="str">
        <f>INDEX('[1]WK 7 F9 2025'!$Y$4:$Y$107, MATCH(A14,'[1]WK 7 F9 2025'!$N$4:$N$107,0))</f>
        <v/>
      </c>
      <c r="N14" s="28">
        <f>INDEX('[1]WK 8 B9 2025'!$Y$4:$Y$103, MATCH(A14,'[1]WK 8 B9 2025'!$N$4:$N$103,0))</f>
        <v>49</v>
      </c>
      <c r="O14" s="28" t="str">
        <f>INDEX('[1]WK 9 F9 2025'!$Y$4:$Y$105, MATCH(A14,'[1]WK 9 F9 2025'!$N$4:$N$105,0))</f>
        <v/>
      </c>
      <c r="P14" s="28" t="str">
        <f>INDEX('[1]WK 10 B9 2025'!$Y$4:$Y$103, MATCH(A14,'[1]WK 10 B9 2025'!$N$4:$N$103,0))</f>
        <v/>
      </c>
      <c r="Q14" s="28" t="str">
        <f>INDEX('[1]WK 11 F9 2025'!$Y$4:$Y$105, MATCH(A14,'[1]WK 11 F9 2025'!$N$4:$N$105,0))</f>
        <v/>
      </c>
      <c r="R14" s="27">
        <f>VLOOKUP($A14,'[1]2025 Sign Ups'!$B$2:$K$104,3,FALSE)</f>
        <v>10.433333333333337</v>
      </c>
      <c r="S14" s="29">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T14" s="29">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U14" s="29">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V14" s="29">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W14" s="29">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X14" s="29">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Y14" s="29">
        <f>_xlfn.IFS(COUNTIF($G14:M14, "&gt;1")&gt;6,AVERAGE(SMALL(($G14:M14),{1,2,3,4,5}))-$F$1,COUNTIF($G14:M14, "&gt;1")&gt;5,AVERAGE(SMALL(($G14:M14),{1,2,3,4}))-$F$1,COUNTIF($G14:M14, "&gt;1")&gt;3,AVERAGE(SMALL(($F14:M14),{1,2,3,4}))-$F$1,COUNTIF($G14:M14, "&gt;1")&gt;1,AVERAGE(SMALL(($E14:M14),{1,2,3,4}))-$F$1,COUNTIF($G14:M14, "&gt;0")=1,AVERAGE(SMALL(($E14:M14),{1,2,3}))-$F$1,COUNTIF($G14:M14, "=0")=0,AVERAGE(SMALL(($E14:M14),{1,2}))-$F$1)</f>
        <v>9.3083333333333371</v>
      </c>
      <c r="Z14" s="29">
        <f>_xlfn.IFS(COUNTIF($G14:N14, "&gt;1")&gt;6,AVERAGE(SMALL(($G14:N14),{1,2,3,4,5}))-$F$1,COUNTIF($G14:N14, "&gt;1")&gt;5,AVERAGE(SMALL(($G14:N14),{1,2,3,4}))-$F$1,COUNTIF($G14:N14, "&gt;1")&gt;3,AVERAGE(SMALL(($F14:N14),{1,2,3,4}))-$F$1,COUNTIF($G14:N14, "&gt;1")&gt;1,AVERAGE(SMALL(($E14:N14),{1,2,3,4}))-$F$1,COUNTIF($G14:N14, "&gt;0")=1,AVERAGE(SMALL(($E14:N14),{1,2,3}))-$F$1,COUNTIF($G14:N14, "=0")=0,AVERAGE(SMALL(($E14:N14),{1,2}))-$F$1)</f>
        <v>10.100000000000001</v>
      </c>
      <c r="AA14" s="29">
        <f>_xlfn.IFS(COUNTIF($G14:O14, "&gt;1")&gt;6,AVERAGE(SMALL(($G14:O14),{1,2,3,4,5}))-$F$1,COUNTIF($G14:O14, "&gt;1")&gt;5,AVERAGE(SMALL(($G14:O14),{1,2,3,4}))-$F$1,COUNTIF($G14:O14, "&gt;1")&gt;3,AVERAGE(SMALL(($F14:O14),{1,2,3,4}))-$F$1,COUNTIF($G14:O14, "&gt;1")&gt;1,AVERAGE(SMALL(($E14:O14),{1,2,3,4}))-$F$1,COUNTIF($G14:O14, "&gt;0")=1,AVERAGE(SMALL(($E14:O14),{1,2,3}))-$F$1,COUNTIF($G14:O14, "=0")=0,AVERAGE(SMALL(($E14:O14),{1,2}))-$F$1)</f>
        <v>10.100000000000001</v>
      </c>
      <c r="AB14" s="29">
        <f>_xlfn.IFS(COUNTIF($G14:P14, "&gt;1")&gt;6,AVERAGE(SMALL(($G14:P14),{1,2,3,4,5}))-$F$1,COUNTIF($G14:P14, "&gt;1")&gt;5,AVERAGE(SMALL(($G14:P14),{1,2,3,4}))-$F$1,COUNTIF($G14:P14, "&gt;1")&gt;3,AVERAGE(SMALL(($F14:P14),{1,2,3,4}))-$F$1,COUNTIF($G14:P14, "&gt;1")&gt;1,AVERAGE(SMALL(($E14:P14),{1,2,3,4}))-$F$1,COUNTIF($G14:P14, "&gt;0")=1,AVERAGE(SMALL(($E14:P14),{1,2,3}))-$F$1,COUNTIF($G14:P14, "=0")=0,AVERAGE(SMALL(($E14:P14),{1,2}))-$F$1)</f>
        <v>10.100000000000001</v>
      </c>
      <c r="AC14" s="29">
        <f>_xlfn.IFS(COUNTIF($G14:Q14, "&gt;1")&gt;6,AVERAGE(SMALL(($G14:Q14),{1,2,3,4,5}))-$F$1,COUNTIF($G14:Q14, "&gt;1")&gt;5,AVERAGE(SMALL(($G14:Q14),{1,2,3,4}))-$F$1,COUNTIF($G14:Q14, "&gt;1")&gt;3,AVERAGE(SMALL(($F14:Q14),{1,2,3,4}))-$F$1,COUNTIF($G14:Q14, "&gt;1")&gt;1,AVERAGE(SMALL(($E14:Q14),{1,2,3,4}))-$F$1,COUNTIF($G14:Q14, "&gt;0")=1,AVERAGE(SMALL(($E14:Q14),{1,2,3}))-$F$1,COUNTIF($G14:Q14, "=0")=0,AVERAGE(SMALL(($E14:Q14),{1,2}))-$F$1)</f>
        <v>10.100000000000001</v>
      </c>
      <c r="AD14" s="30">
        <f t="shared" si="1"/>
        <v>6</v>
      </c>
      <c r="AE14" s="31">
        <v>2</v>
      </c>
      <c r="AH14" s="40" t="s">
        <v>56</v>
      </c>
      <c r="AI14" s="40"/>
      <c r="AJ14" s="40"/>
      <c r="AK14" s="40"/>
      <c r="AL14" s="41"/>
      <c r="AM14" s="40"/>
      <c r="AN14" s="40"/>
      <c r="AO14" s="40"/>
    </row>
    <row r="15" spans="1:71" ht="15.75" x14ac:dyDescent="0.25">
      <c r="A15" s="25" t="s">
        <v>57</v>
      </c>
      <c r="B15" s="26" t="str">
        <f>INDEX('[1]2025 Sign Ups'!$C$2:$C$103,MATCH(A15,'[1]2025 Sign Ups'!$B$2:$B$103,0))</f>
        <v>Y</v>
      </c>
      <c r="C15" s="26">
        <f>VLOOKUP($A15,'[1]2025 Sign Ups'!$B$2:$F$127,4,FALSE)</f>
        <v>7</v>
      </c>
      <c r="D15" s="26" t="str">
        <f>VLOOKUP($A15,'[1]2025 Sign Ups'!$B$2:$G$127,5,FALSE)</f>
        <v>R</v>
      </c>
      <c r="E15" s="27">
        <f>R15+35.4</f>
        <v>46.833333333333336</v>
      </c>
      <c r="F15" s="27">
        <f t="shared" si="0"/>
        <v>46.833333333333336</v>
      </c>
      <c r="G15" s="28">
        <f>INDEX('[1]WK 1 F9 2025'!$Y$4:$Y$105, MATCH(A15,'[1]WK 1 F9 2025'!$N$4:$N$105,0))</f>
        <v>51</v>
      </c>
      <c r="H15" s="28">
        <f>INDEX('[1]WK 2 B9 2025'!$Y$4:$Y$105, MATCH($A15,'[1]WK 2 B9 2025'!$N$4:$N$105,0))</f>
        <v>50</v>
      </c>
      <c r="I15" s="28" t="str">
        <f>INDEX('[1]WK 3 F9 2025'!$Y$4:$Y$107, MATCH(A15,'[1]WK 3 F9 2025'!$N$4:$N$107,0))</f>
        <v/>
      </c>
      <c r="J15" s="28">
        <f>INDEX('[1]WK 4 B9 2025'!$Y$4:$Y$105, MATCH(A15,'[1]WK 4 B9 2025'!$N$4:$N$105,0))</f>
        <v>49</v>
      </c>
      <c r="K15" s="28">
        <f>INDEX('[1]WK 5 F9 2025'!$Y$4:$Y$105, MATCH(A15,'[1]WK 5 F9 2025'!$N$4:$N$105,0))</f>
        <v>48</v>
      </c>
      <c r="L15" s="28">
        <f>INDEX('[1]WK 6 B9 2025'!$Y$4:$Y$105, MATCH(A15,'[1]WK 6 B9 2025'!$N$4:$N$105,0))</f>
        <v>53</v>
      </c>
      <c r="M15" s="28">
        <f>INDEX('[1]WK 7 F9 2025'!$Y$4:$Y$107, MATCH(A15,'[1]WK 7 F9 2025'!$N$4:$N$107,0))</f>
        <v>56</v>
      </c>
      <c r="N15" s="28">
        <f>INDEX('[1]WK 8 B9 2025'!$Y$4:$Y$103, MATCH(A15,'[1]WK 8 B9 2025'!$N$4:$N$103,0))</f>
        <v>45</v>
      </c>
      <c r="O15" s="28" t="str">
        <f>INDEX('[1]WK 9 F9 2025'!$Y$4:$Y$105, MATCH(A15,'[1]WK 9 F9 2025'!$N$4:$N$105,0))</f>
        <v/>
      </c>
      <c r="P15" s="28" t="str">
        <f>INDEX('[1]WK 10 B9 2025'!$Y$4:$Y$103, MATCH(A15,'[1]WK 10 B9 2025'!$N$4:$N$103,0))</f>
        <v/>
      </c>
      <c r="Q15" s="28" t="str">
        <f>INDEX('[1]WK 11 F9 2025'!$Y$4:$Y$105, MATCH(A15,'[1]WK 11 F9 2025'!$N$4:$N$105,0))</f>
        <v/>
      </c>
      <c r="R15" s="27">
        <f>VLOOKUP($A15,'[1]2025 Sign Ups'!$B$2:$K$104,3,FALSE)</f>
        <v>11.433333333333337</v>
      </c>
      <c r="S15" s="29">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T15" s="29">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U15" s="29">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V15" s="29">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W15" s="29">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X15" s="29">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Y15" s="29">
        <f>_xlfn.IFS(COUNTIF($G15:M15, "&gt;1")&gt;6,AVERAGE(SMALL(($G15:M15),{1,2,3,4,5}))-$F$1,COUNTIF($G15:M15, "&gt;1")&gt;5,AVERAGE(SMALL(($G15:M15),{1,2,3,4}))-$F$1,COUNTIF($G15:M15, "&gt;1")&gt;3,AVERAGE(SMALL(($F15:M15),{1,2,3,4}))-$F$1,COUNTIF($G15:M15, "&gt;1")&gt;1,AVERAGE(SMALL(($E15:M15),{1,2,3,4}))-$F$1,COUNTIF($G15:M15, "&gt;0")=1,AVERAGE(SMALL(($E15:M15),{1,2,3}))-$F$1,COUNTIF($G15:M15, "=0")=0,AVERAGE(SMALL(($E15:M15),{1,2}))-$F$1)</f>
        <v>14.100000000000001</v>
      </c>
      <c r="Z15" s="29">
        <f>_xlfn.IFS(COUNTIF($G15:N15, "&gt;1")&gt;6,AVERAGE(SMALL(($G15:N15),{1,2,3,4,5}))-$F$1,COUNTIF($G15:N15, "&gt;1")&gt;5,AVERAGE(SMALL(($G15:N15),{1,2,3,4}))-$F$1,COUNTIF($G15:N15, "&gt;1")&gt;3,AVERAGE(SMALL(($F15:N15),{1,2,3,4}))-$F$1,COUNTIF($G15:N15, "&gt;1")&gt;1,AVERAGE(SMALL(($E15:N15),{1,2,3,4}))-$F$1,COUNTIF($G15:N15, "&gt;0")=1,AVERAGE(SMALL(($E15:N15),{1,2,3}))-$F$1,COUNTIF($G15:N15, "=0")=0,AVERAGE(SMALL(($E15:N15),{1,2}))-$F$1)</f>
        <v>13.200000000000003</v>
      </c>
      <c r="AA15" s="29">
        <f>_xlfn.IFS(COUNTIF($G15:O15, "&gt;1")&gt;6,AVERAGE(SMALL(($G15:O15),{1,2,3,4,5}))-$F$1,COUNTIF($G15:O15, "&gt;1")&gt;5,AVERAGE(SMALL(($G15:O15),{1,2,3,4}))-$F$1,COUNTIF($G15:O15, "&gt;1")&gt;3,AVERAGE(SMALL(($F15:O15),{1,2,3,4}))-$F$1,COUNTIF($G15:O15, "&gt;1")&gt;1,AVERAGE(SMALL(($E15:O15),{1,2,3,4}))-$F$1,COUNTIF($G15:O15, "&gt;0")=1,AVERAGE(SMALL(($E15:O15),{1,2,3}))-$F$1,COUNTIF($G15:O15, "=0")=0,AVERAGE(SMALL(($E15:O15),{1,2}))-$F$1)</f>
        <v>13.200000000000003</v>
      </c>
      <c r="AB15" s="29">
        <f>_xlfn.IFS(COUNTIF($G15:P15, "&gt;1")&gt;6,AVERAGE(SMALL(($G15:P15),{1,2,3,4,5}))-$F$1,COUNTIF($G15:P15, "&gt;1")&gt;5,AVERAGE(SMALL(($G15:P15),{1,2,3,4}))-$F$1,COUNTIF($G15:P15, "&gt;1")&gt;3,AVERAGE(SMALL(($F15:P15),{1,2,3,4}))-$F$1,COUNTIF($G15:P15, "&gt;1")&gt;1,AVERAGE(SMALL(($E15:P15),{1,2,3,4}))-$F$1,COUNTIF($G15:P15, "&gt;0")=1,AVERAGE(SMALL(($E15:P15),{1,2,3}))-$F$1,COUNTIF($G15:P15, "=0")=0,AVERAGE(SMALL(($E15:P15),{1,2}))-$F$1)</f>
        <v>13.200000000000003</v>
      </c>
      <c r="AC15" s="29">
        <f>_xlfn.IFS(COUNTIF($G15:Q15, "&gt;1")&gt;6,AVERAGE(SMALL(($G15:Q15),{1,2,3,4,5}))-$F$1,COUNTIF($G15:Q15, "&gt;1")&gt;5,AVERAGE(SMALL(($G15:Q15),{1,2,3,4}))-$F$1,COUNTIF($G15:Q15, "&gt;1")&gt;3,AVERAGE(SMALL(($F15:Q15),{1,2,3,4}))-$F$1,COUNTIF($G15:Q15, "&gt;1")&gt;1,AVERAGE(SMALL(($E15:Q15),{1,2,3,4}))-$F$1,COUNTIF($G15:Q15, "&gt;0")=1,AVERAGE(SMALL(($E15:Q15),{1,2,3}))-$F$1,COUNTIF($G15:Q15, "=0")=0,AVERAGE(SMALL(($E15:Q15),{1,2}))-$F$1)</f>
        <v>13.200000000000003</v>
      </c>
      <c r="AD15" s="30">
        <f t="shared" si="1"/>
        <v>7</v>
      </c>
      <c r="AE15" s="31">
        <v>2</v>
      </c>
      <c r="AG15" s="40" t="s">
        <v>58</v>
      </c>
      <c r="AH15" s="40"/>
      <c r="AI15" s="40"/>
      <c r="AJ15" s="40"/>
      <c r="AK15" s="40"/>
      <c r="AL15" s="40"/>
      <c r="AM15" s="40"/>
    </row>
    <row r="16" spans="1:71" s="38" customFormat="1" ht="15.75" x14ac:dyDescent="0.25">
      <c r="A16" s="25" t="s">
        <v>59</v>
      </c>
      <c r="B16" s="36" t="s">
        <v>42</v>
      </c>
      <c r="C16" s="26">
        <f>VLOOKUP($A16,'[1]2025 Sign Ups'!$B$2:$F$127,4,FALSE)</f>
        <v>9</v>
      </c>
      <c r="D16" s="26" t="str">
        <f>VLOOKUP($A16,'[1]2025 Sign Ups'!$B$2:$G$127,5,FALSE)</f>
        <v>R</v>
      </c>
      <c r="E16" s="27">
        <f>AVERAGE(G16:J16)</f>
        <v>46.5</v>
      </c>
      <c r="F16" s="27">
        <f t="shared" si="0"/>
        <v>46.5</v>
      </c>
      <c r="G16" s="28"/>
      <c r="H16" s="28"/>
      <c r="I16" s="28">
        <f>INDEX('[1]WK 3 F9 2025'!$Y$4:$Y$107, MATCH(A16,'[1]WK 3 F9 2025'!$N$4:$N$107,0))</f>
        <v>47</v>
      </c>
      <c r="J16" s="28">
        <f>INDEX('[1]WK 4 B9 2025'!$Y$4:$Y$105, MATCH(A16,'[1]WK 4 B9 2025'!$N$4:$N$105,0))</f>
        <v>46</v>
      </c>
      <c r="K16" s="28">
        <f>INDEX('[1]WK 5 F9 2025'!$Y$4:$Y$105, MATCH(A16,'[1]WK 5 F9 2025'!$N$4:$N$105,0))</f>
        <v>46</v>
      </c>
      <c r="L16" s="28" t="str">
        <f>INDEX('[1]WK 6 B9 2025'!$Y$4:$Y$105, MATCH(A16,'[1]WK 6 B9 2025'!$N$4:$N$105,0))</f>
        <v/>
      </c>
      <c r="M16" s="28" t="str">
        <f>INDEX('[1]WK 7 F9 2025'!$Y$4:$Y$107, MATCH(A16,'[1]WK 7 F9 2025'!$N$4:$N$107,0))</f>
        <v/>
      </c>
      <c r="N16" s="28" t="str">
        <f>INDEX('[1]WK 8 B9 2025'!$Y$4:$Y$103, MATCH(A16,'[1]WK 8 B9 2025'!$N$4:$N$103,0))</f>
        <v/>
      </c>
      <c r="O16" s="28">
        <f>INDEX('[1]WK 9 F9 2025'!$Y$4:$Y$105, MATCH(A16,'[1]WK 9 F9 2025'!$N$4:$N$105,0))</f>
        <v>42</v>
      </c>
      <c r="P16" s="28" t="str">
        <f>INDEX('[1]WK 10 B9 2025'!$Y$4:$Y$103, MATCH(A16,'[1]WK 10 B9 2025'!$N$4:$N$103,0))</f>
        <v/>
      </c>
      <c r="Q16" s="28" t="str">
        <f>INDEX('[1]WK 11 F9 2025'!$Y$4:$Y$105, MATCH(A16,'[1]WK 11 F9 2025'!$N$4:$N$105,0))</f>
        <v/>
      </c>
      <c r="R16" s="27" t="s">
        <v>60</v>
      </c>
      <c r="S16" s="27" t="str">
        <f>R16</f>
        <v>TBD</v>
      </c>
      <c r="T16" s="27">
        <f>(I16-$F$1)*0.7</f>
        <v>8.120000000000001</v>
      </c>
      <c r="U16" s="27">
        <f>(J16-$F$1)*0.6</f>
        <v>6.36</v>
      </c>
      <c r="V16" s="29">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W16" s="29">
        <f>_xlfn.IFS($AD16&gt;6,AVERAGE(SMALL(($G16:$Q16),{1,2,3,4,5}))-$F$1,$AD16&gt;5,AVERAGE(SMALL(($G16:$Q16),{1,2,3,4}))-$F$1,$AD16&gt;3,AVERAGE(SMALL(($F16:$Q16),{1,2,3,4}))-$F$1,$AD16&gt;1,AVERAGE(SMALL(($E16:$Q16),{1,2,3,4}))-$F$1,$AD16=1,AVERAGE(SMALL(($E16:$Q16),{1,2,3}))-$F$1,$AD16=0,AVERAGE(SMALL(($E16:$Q16),{1,2}))-$F$1)</f>
        <v>9.7250000000000014</v>
      </c>
      <c r="X16" s="29">
        <f>_xlfn.IFS(COUNTIF($G16:L16, "&gt;1")&gt;6,AVERAGE(SMALL(($G16:L16),{1,2,3,4,5}))-$F$1,COUNTIF($G16:L16, "&gt;1")&gt;5,AVERAGE(SMALL(($G16:L16),{1,2,3,4}))-$F$1,COUNTIF($G16:L16, "&gt;1")&gt;3,AVERAGE(SMALL(($F16:L16),{1,2,3,4}))-$F$1,COUNTIF($G16:L16, "&gt;1")&gt;1,AVERAGE(SMALL(($E16:L16),{1,2,3,4}))-$F$1,COUNTIF($G16:L16, "&gt;0")=1,AVERAGE(SMALL(($E16:L16),{1,2,3}))-$F$1,COUNTIF($G16:L16, "=0")=0,AVERAGE(SMALL(($E16:L16),{1,2}))-$F$1)</f>
        <v>10.850000000000001</v>
      </c>
      <c r="Y16" s="29">
        <f>_xlfn.IFS(COUNTIF($G16:M16, "&gt;1")&gt;6,AVERAGE(SMALL(($G16:M16),{1,2,3,4,5}))-$F$1,COUNTIF($G16:M16, "&gt;1")&gt;5,AVERAGE(SMALL(($G16:M16),{1,2,3,4}))-$F$1,COUNTIF($G16:M16, "&gt;1")&gt;3,AVERAGE(SMALL(($F16:M16),{1,2,3,4}))-$F$1,COUNTIF($G16:M16, "&gt;1")&gt;1,AVERAGE(SMALL(($E16:M16),{1,2,3,4}))-$F$1,COUNTIF($G16:M16, "&gt;0")=1,AVERAGE(SMALL(($E16:M16),{1,2,3}))-$F$1,COUNTIF($G16:M16, "=0")=0,AVERAGE(SMALL(($E16:M16),{1,2}))-$F$1)</f>
        <v>10.850000000000001</v>
      </c>
      <c r="Z16" s="29">
        <f>_xlfn.IFS(COUNTIF($G16:N16, "&gt;1")&gt;6,AVERAGE(SMALL(($G16:N16),{1,2,3,4,5}))-$F$1,COUNTIF($G16:N16, "&gt;1")&gt;5,AVERAGE(SMALL(($G16:N16),{1,2,3,4}))-$F$1,COUNTIF($G16:N16, "&gt;1")&gt;3,AVERAGE(SMALL(($F16:N16),{1,2,3,4}))-$F$1,COUNTIF($G16:N16, "&gt;1")&gt;1,AVERAGE(SMALL(($E16:N16),{1,2,3,4}))-$F$1,COUNTIF($G16:N16, "&gt;0")=1,AVERAGE(SMALL(($E16:N16),{1,2,3}))-$F$1,COUNTIF($G16:N16, "=0")=0,AVERAGE(SMALL(($E16:N16),{1,2}))-$F$1)</f>
        <v>10.850000000000001</v>
      </c>
      <c r="AA16" s="29">
        <f>_xlfn.IFS(COUNTIF($G16:O16, "&gt;1")&gt;6,AVERAGE(SMALL(($G16:O16),{1,2,3,4,5}))-$F$1,COUNTIF($G16:O16, "&gt;1")&gt;5,AVERAGE(SMALL(($G16:O16),{1,2,3,4}))-$F$1,COUNTIF($G16:O16, "&gt;1")&gt;3,AVERAGE(SMALL(($F16:O16),{1,2,3,4}))-$F$1,COUNTIF($G16:O16, "&gt;1")&gt;1,AVERAGE(SMALL(($E16:O16),{1,2,3,4}))-$F$1,COUNTIF($G16:O16, "&gt;0")=1,AVERAGE(SMALL(($E16:O16),{1,2,3}))-$F$1,COUNTIF($G16:O16, "=0")=0,AVERAGE(SMALL(($E16:O16),{1,2}))-$F$1)</f>
        <v>9.7250000000000014</v>
      </c>
      <c r="AB16" s="29">
        <f>_xlfn.IFS(COUNTIF($G16:P16, "&gt;1")&gt;6,AVERAGE(SMALL(($G16:P16),{1,2,3,4,5}))-$F$1,COUNTIF($G16:P16, "&gt;1")&gt;5,AVERAGE(SMALL(($G16:P16),{1,2,3,4}))-$F$1,COUNTIF($G16:P16, "&gt;1")&gt;3,AVERAGE(SMALL(($F16:P16),{1,2,3,4}))-$F$1,COUNTIF($G16:P16, "&gt;1")&gt;1,AVERAGE(SMALL(($E16:P16),{1,2,3,4}))-$F$1,COUNTIF($G16:P16, "&gt;0")=1,AVERAGE(SMALL(($E16:P16),{1,2,3}))-$F$1,COUNTIF($G16:P16, "=0")=0,AVERAGE(SMALL(($E16:P16),{1,2}))-$F$1)</f>
        <v>9.7250000000000014</v>
      </c>
      <c r="AC16" s="29">
        <f>_xlfn.IFS(COUNTIF($G16:Q16, "&gt;1")&gt;6,AVERAGE(SMALL(($G16:Q16),{1,2,3,4,5}))-$F$1,COUNTIF($G16:Q16, "&gt;1")&gt;5,AVERAGE(SMALL(($G16:Q16),{1,2,3,4}))-$F$1,COUNTIF($G16:Q16, "&gt;1")&gt;3,AVERAGE(SMALL(($F16:Q16),{1,2,3,4}))-$F$1,COUNTIF($G16:Q16, "&gt;1")&gt;1,AVERAGE(SMALL(($E16:Q16),{1,2,3,4}))-$F$1,COUNTIF($G16:Q16, "&gt;0")=1,AVERAGE(SMALL(($E16:Q16),{1,2,3}))-$F$1,COUNTIF($G16:Q16, "=0")=0,AVERAGE(SMALL(($E16:Q16),{1,2}))-$F$1)</f>
        <v>9.7250000000000014</v>
      </c>
      <c r="AD16" s="30">
        <f t="shared" si="1"/>
        <v>4</v>
      </c>
      <c r="AE16" s="31">
        <v>1</v>
      </c>
      <c r="AF16" s="1"/>
      <c r="AG16" s="1" t="s">
        <v>61</v>
      </c>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75" x14ac:dyDescent="0.25">
      <c r="A17" s="25" t="s">
        <v>62</v>
      </c>
      <c r="B17" s="26" t="str">
        <f>INDEX('[1]2025 Sign Ups'!$C$2:$C$103,MATCH(A17,'[1]2025 Sign Ups'!$B$2:$B$103,0))</f>
        <v>Y</v>
      </c>
      <c r="C17" s="26">
        <f>VLOOKUP($A17,'[1]2025 Sign Ups'!$B$2:$F$127,4,FALSE)</f>
        <v>7</v>
      </c>
      <c r="D17" s="26" t="str">
        <f>VLOOKUP($A17,'[1]2025 Sign Ups'!$B$2:$G$127,5,FALSE)</f>
        <v>R</v>
      </c>
      <c r="E17" s="27">
        <f t="shared" ref="E17:E23" si="2">R17+35.4</f>
        <v>43.2</v>
      </c>
      <c r="F17" s="27">
        <f t="shared" si="0"/>
        <v>43.2</v>
      </c>
      <c r="G17" s="28">
        <f>INDEX('[1]WK 1 F9 2025'!$Y$4:$Y$105, MATCH(A17,'[1]WK 1 F9 2025'!$N$4:$N$105,0))</f>
        <v>44</v>
      </c>
      <c r="H17" s="28">
        <f>INDEX('[1]WK 2 B9 2025'!$Y$4:$Y$105, MATCH($A17,'[1]WK 2 B9 2025'!$N$4:$N$105,0))</f>
        <v>43</v>
      </c>
      <c r="I17" s="28">
        <f>INDEX('[1]WK 3 F9 2025'!$Y$4:$Y$107, MATCH(A17,'[1]WK 3 F9 2025'!$N$4:$N$107,0))</f>
        <v>43</v>
      </c>
      <c r="J17" s="28">
        <f>INDEX('[1]WK 4 B9 2025'!$Y$4:$Y$105, MATCH(A17,'[1]WK 4 B9 2025'!$N$4:$N$105,0))</f>
        <v>44</v>
      </c>
      <c r="K17" s="28">
        <f>INDEX('[1]WK 5 F9 2025'!$Y$4:$Y$105, MATCH(A17,'[1]WK 5 F9 2025'!$N$4:$N$105,0))</f>
        <v>41</v>
      </c>
      <c r="L17" s="28" t="str">
        <f>INDEX('[1]WK 6 B9 2025'!$Y$4:$Y$105, MATCH(A17,'[1]WK 6 B9 2025'!$N$4:$N$105,0))</f>
        <v/>
      </c>
      <c r="M17" s="28" t="str">
        <f>INDEX('[1]WK 7 F9 2025'!$Y$4:$Y$107, MATCH(A17,'[1]WK 7 F9 2025'!$N$4:$N$107,0))</f>
        <v/>
      </c>
      <c r="N17" s="28" t="str">
        <f>INDEX('[1]WK 8 B9 2025'!$Y$4:$Y$103, MATCH(A17,'[1]WK 8 B9 2025'!$N$4:$N$103,0))</f>
        <v/>
      </c>
      <c r="O17" s="28" t="str">
        <f>INDEX('[1]WK 9 F9 2025'!$Y$4:$Y$105, MATCH(A17,'[1]WK 9 F9 2025'!$N$4:$N$105,0))</f>
        <v/>
      </c>
      <c r="P17" s="28" t="str">
        <f>INDEX('[1]WK 10 B9 2025'!$Y$4:$Y$103, MATCH(A17,'[1]WK 10 B9 2025'!$N$4:$N$103,0))</f>
        <v/>
      </c>
      <c r="Q17" s="28" t="str">
        <f>INDEX('[1]WK 11 F9 2025'!$Y$4:$Y$105, MATCH(A17,'[1]WK 11 F9 2025'!$N$4:$N$105,0))</f>
        <v/>
      </c>
      <c r="R17" s="27">
        <f>VLOOKUP($A17,'[1]2025 Sign Ups'!$B$2:$K$104,3,FALSE)</f>
        <v>7.8000000000000043</v>
      </c>
      <c r="S17" s="29">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T17" s="29">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U17" s="29">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V17" s="29">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W17" s="29">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X17" s="29">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Y17" s="29">
        <f>_xlfn.IFS(COUNTIF($G17:M17, "&gt;1")&gt;6,AVERAGE(SMALL(($G17:M17),{1,2,3,4,5}))-$F$1,COUNTIF($G17:M17, "&gt;1")&gt;5,AVERAGE(SMALL(($G17:M17),{1,2,3,4}))-$F$1,COUNTIF($G17:M17, "&gt;1")&gt;3,AVERAGE(SMALL(($F17:M17),{1,2,3,4}))-$F$1,COUNTIF($G17:M17, "&gt;1")&gt;1,AVERAGE(SMALL(($E17:M17),{1,2,3,4}))-$F$1,COUNTIF($G17:M17, "&gt;0")=1,AVERAGE(SMALL(($E17:M17),{1,2,3}))-$F$1,COUNTIF($G17:M17, "=0")=0,AVERAGE(SMALL(($E17:M17),{1,2}))-$F$1)</f>
        <v>7.1499999999999986</v>
      </c>
      <c r="Z17" s="29">
        <f>_xlfn.IFS(COUNTIF($G17:N17, "&gt;1")&gt;6,AVERAGE(SMALL(($G17:N17),{1,2,3,4,5}))-$F$1,COUNTIF($G17:N17, "&gt;1")&gt;5,AVERAGE(SMALL(($G17:N17),{1,2,3,4}))-$F$1,COUNTIF($G17:N17, "&gt;1")&gt;3,AVERAGE(SMALL(($F17:N17),{1,2,3,4}))-$F$1,COUNTIF($G17:N17, "&gt;1")&gt;1,AVERAGE(SMALL(($E17:N17),{1,2,3,4}))-$F$1,COUNTIF($G17:N17, "&gt;0")=1,AVERAGE(SMALL(($E17:N17),{1,2,3}))-$F$1,COUNTIF($G17:N17, "=0")=0,AVERAGE(SMALL(($E17:N17),{1,2}))-$F$1)</f>
        <v>7.1499999999999986</v>
      </c>
      <c r="AA17" s="29">
        <f>_xlfn.IFS(COUNTIF($G17:O17, "&gt;1")&gt;6,AVERAGE(SMALL(($G17:O17),{1,2,3,4,5}))-$F$1,COUNTIF($G17:O17, "&gt;1")&gt;5,AVERAGE(SMALL(($G17:O17),{1,2,3,4}))-$F$1,COUNTIF($G17:O17, "&gt;1")&gt;3,AVERAGE(SMALL(($F17:O17),{1,2,3,4}))-$F$1,COUNTIF($G17:O17, "&gt;1")&gt;1,AVERAGE(SMALL(($E17:O17),{1,2,3,4}))-$F$1,COUNTIF($G17:O17, "&gt;0")=1,AVERAGE(SMALL(($E17:O17),{1,2,3}))-$F$1,COUNTIF($G17:O17, "=0")=0,AVERAGE(SMALL(($E17:O17),{1,2}))-$F$1)</f>
        <v>7.1499999999999986</v>
      </c>
      <c r="AB17" s="29">
        <f>_xlfn.IFS(COUNTIF($G17:P17, "&gt;1")&gt;6,AVERAGE(SMALL(($G17:P17),{1,2,3,4,5}))-$F$1,COUNTIF($G17:P17, "&gt;1")&gt;5,AVERAGE(SMALL(($G17:P17),{1,2,3,4}))-$F$1,COUNTIF($G17:P17, "&gt;1")&gt;3,AVERAGE(SMALL(($F17:P17),{1,2,3,4}))-$F$1,COUNTIF($G17:P17, "&gt;1")&gt;1,AVERAGE(SMALL(($E17:P17),{1,2,3,4}))-$F$1,COUNTIF($G17:P17, "&gt;0")=1,AVERAGE(SMALL(($E17:P17),{1,2,3}))-$F$1,COUNTIF($G17:P17, "=0")=0,AVERAGE(SMALL(($E17:P17),{1,2}))-$F$1)</f>
        <v>7.1499999999999986</v>
      </c>
      <c r="AC17" s="29">
        <f>_xlfn.IFS(COUNTIF($G17:Q17, "&gt;1")&gt;6,AVERAGE(SMALL(($G17:Q17),{1,2,3,4,5}))-$F$1,COUNTIF($G17:Q17, "&gt;1")&gt;5,AVERAGE(SMALL(($G17:Q17),{1,2,3,4}))-$F$1,COUNTIF($G17:Q17, "&gt;1")&gt;3,AVERAGE(SMALL(($F17:Q17),{1,2,3,4}))-$F$1,COUNTIF($G17:Q17, "&gt;1")&gt;1,AVERAGE(SMALL(($E17:Q17),{1,2,3,4}))-$F$1,COUNTIF($G17:Q17, "&gt;0")=1,AVERAGE(SMALL(($E17:Q17),{1,2,3}))-$F$1,COUNTIF($G17:Q17, "=0")=0,AVERAGE(SMALL(($E17:Q17),{1,2}))-$F$1)</f>
        <v>7.1499999999999986</v>
      </c>
      <c r="AD17" s="30">
        <f t="shared" si="1"/>
        <v>5</v>
      </c>
      <c r="AE17" s="31">
        <v>2</v>
      </c>
      <c r="AG17" s="40" t="s">
        <v>63</v>
      </c>
    </row>
    <row r="18" spans="1:71" ht="15.75" x14ac:dyDescent="0.25">
      <c r="A18" s="42" t="s">
        <v>64</v>
      </c>
      <c r="B18" s="26" t="str">
        <f>INDEX('[1]2025 Sign Ups'!$C$2:$C$103,MATCH(A18,'[1]2025 Sign Ups'!$B$2:$B$103,0))</f>
        <v>Y</v>
      </c>
      <c r="C18" s="26">
        <f>VLOOKUP($A18,'[1]2025 Sign Ups'!$B$2:$F$127,4,FALSE)</f>
        <v>2</v>
      </c>
      <c r="D18" s="26" t="str">
        <f>VLOOKUP($A18,'[1]2025 Sign Ups'!$B$2:$G$127,5,FALSE)</f>
        <v>R</v>
      </c>
      <c r="E18" s="27">
        <f t="shared" si="2"/>
        <v>40.166666666666664</v>
      </c>
      <c r="F18" s="27">
        <f t="shared" si="0"/>
        <v>40.166666666666664</v>
      </c>
      <c r="G18" s="28">
        <f>INDEX('[1]WK 1 F9 2025'!$Y$4:$Y$105, MATCH(A18,'[1]WK 1 F9 2025'!$N$4:$N$105,0))</f>
        <v>40</v>
      </c>
      <c r="H18" s="28">
        <f>INDEX('[1]WK 2 B9 2025'!$Y$4:$Y$105, MATCH($A18,'[1]WK 2 B9 2025'!$N$4:$N$105,0))</f>
        <v>48</v>
      </c>
      <c r="I18" s="28">
        <f>INDEX('[1]WK 3 F9 2025'!$Y$4:$Y$107, MATCH(A18,'[1]WK 3 F9 2025'!$N$4:$N$107,0))</f>
        <v>40</v>
      </c>
      <c r="J18" s="28">
        <f>INDEX('[1]WK 4 B9 2025'!$Y$4:$Y$105, MATCH(A18,'[1]WK 4 B9 2025'!$N$4:$N$105,0))</f>
        <v>41</v>
      </c>
      <c r="K18" s="28">
        <f>INDEX('[1]WK 5 F9 2025'!$Y$4:$Y$105, MATCH(A18,'[1]WK 5 F9 2025'!$N$4:$N$105,0))</f>
        <v>41</v>
      </c>
      <c r="L18" s="28">
        <f>INDEX('[1]WK 6 B9 2025'!$Y$4:$Y$105, MATCH(A18,'[1]WK 6 B9 2025'!$N$4:$N$105,0))</f>
        <v>42</v>
      </c>
      <c r="M18" s="28">
        <f>INDEX('[1]WK 7 F9 2025'!$Y$4:$Y$107, MATCH(A18,'[1]WK 7 F9 2025'!$N$4:$N$107,0))</f>
        <v>39</v>
      </c>
      <c r="N18" s="28">
        <f>INDEX('[1]WK 8 B9 2025'!$Y$4:$Y$103, MATCH(A18,'[1]WK 8 B9 2025'!$N$4:$N$103,0))</f>
        <v>43</v>
      </c>
      <c r="O18" s="28">
        <f>INDEX('[1]WK 9 F9 2025'!$Y$4:$Y$105, MATCH(A18,'[1]WK 9 F9 2025'!$N$4:$N$105,0))</f>
        <v>42</v>
      </c>
      <c r="P18" s="28" t="str">
        <f>INDEX('[1]WK 10 B9 2025'!$Y$4:$Y$103, MATCH(A18,'[1]WK 10 B9 2025'!$N$4:$N$103,0))</f>
        <v/>
      </c>
      <c r="Q18" s="28" t="str">
        <f>INDEX('[1]WK 11 F9 2025'!$Y$4:$Y$105, MATCH(A18,'[1]WK 11 F9 2025'!$N$4:$N$105,0))</f>
        <v/>
      </c>
      <c r="R18" s="27">
        <f>VLOOKUP($A18,'[1]2025 Sign Ups'!$B$2:$K$104,3,FALSE)</f>
        <v>4.7666666666666657</v>
      </c>
      <c r="S18" s="29">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T18" s="29">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U18" s="29">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V18" s="29">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W18" s="29">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X18" s="29">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Y18" s="29">
        <f>_xlfn.IFS(COUNTIF($G18:M18, "&gt;1")&gt;6,AVERAGE(SMALL(($G18:M18),{1,2,3,4,5}))-$F$1,COUNTIF($G18:M18, "&gt;1")&gt;5,AVERAGE(SMALL(($G18:M18),{1,2,3,4}))-$F$1,COUNTIF($G18:M18, "&gt;1")&gt;3,AVERAGE(SMALL(($F18:M18),{1,2,3,4}))-$F$1,COUNTIF($G18:M18, "&gt;1")&gt;1,AVERAGE(SMALL(($E18:M18),{1,2,3,4}))-$F$1,COUNTIF($G18:M18, "&gt;0")=1,AVERAGE(SMALL(($E18:M18),{1,2,3}))-$F$1,COUNTIF($G18:M18, "=0")=0,AVERAGE(SMALL(($E18:M18),{1,2}))-$F$1)</f>
        <v>4.8000000000000043</v>
      </c>
      <c r="Z18" s="29">
        <f>_xlfn.IFS(COUNTIF($G18:N18, "&gt;1")&gt;6,AVERAGE(SMALL(($G18:N18),{1,2,3,4,5}))-$F$1,COUNTIF($G18:N18, "&gt;1")&gt;5,AVERAGE(SMALL(($G18:N18),{1,2,3,4}))-$F$1,COUNTIF($G18:N18, "&gt;1")&gt;3,AVERAGE(SMALL(($F18:N18),{1,2,3,4}))-$F$1,COUNTIF($G18:N18, "&gt;1")&gt;1,AVERAGE(SMALL(($E18:N18),{1,2,3,4}))-$F$1,COUNTIF($G18:N18, "&gt;0")=1,AVERAGE(SMALL(($E18:N18),{1,2,3}))-$F$1,COUNTIF($G18:N18, "=0")=0,AVERAGE(SMALL(($E18:N18),{1,2}))-$F$1)</f>
        <v>4.8000000000000043</v>
      </c>
      <c r="AA18" s="29">
        <f>_xlfn.IFS(COUNTIF($G18:O18, "&gt;1")&gt;6,AVERAGE(SMALL(($G18:O18),{1,2,3,4,5}))-$F$1,COUNTIF($G18:O18, "&gt;1")&gt;5,AVERAGE(SMALL(($G18:O18),{1,2,3,4}))-$F$1,COUNTIF($G18:O18, "&gt;1")&gt;3,AVERAGE(SMALL(($F18:O18),{1,2,3,4}))-$F$1,COUNTIF($G18:O18, "&gt;1")&gt;1,AVERAGE(SMALL(($E18:O18),{1,2,3,4}))-$F$1,COUNTIF($G18:O18, "&gt;0")=1,AVERAGE(SMALL(($E18:O18),{1,2,3}))-$F$1,COUNTIF($G18:O18, "=0")=0,AVERAGE(SMALL(($E18:O18),{1,2}))-$F$1)</f>
        <v>4.8000000000000043</v>
      </c>
      <c r="AB18" s="29">
        <f>_xlfn.IFS(COUNTIF($G18:P18, "&gt;1")&gt;6,AVERAGE(SMALL(($G18:P18),{1,2,3,4,5}))-$F$1,COUNTIF($G18:P18, "&gt;1")&gt;5,AVERAGE(SMALL(($G18:P18),{1,2,3,4}))-$F$1,COUNTIF($G18:P18, "&gt;1")&gt;3,AVERAGE(SMALL(($F18:P18),{1,2,3,4}))-$F$1,COUNTIF($G18:P18, "&gt;1")&gt;1,AVERAGE(SMALL(($E18:P18),{1,2,3,4}))-$F$1,COUNTIF($G18:P18, "&gt;0")=1,AVERAGE(SMALL(($E18:P18),{1,2,3}))-$F$1,COUNTIF($G18:P18, "=0")=0,AVERAGE(SMALL(($E18:P18),{1,2}))-$F$1)</f>
        <v>4.8000000000000043</v>
      </c>
      <c r="AC18" s="29">
        <f>_xlfn.IFS(COUNTIF($G18:Q18, "&gt;1")&gt;6,AVERAGE(SMALL(($G18:Q18),{1,2,3,4,5}))-$F$1,COUNTIF($G18:Q18, "&gt;1")&gt;5,AVERAGE(SMALL(($G18:Q18),{1,2,3,4}))-$F$1,COUNTIF($G18:Q18, "&gt;1")&gt;3,AVERAGE(SMALL(($F18:Q18),{1,2,3,4}))-$F$1,COUNTIF($G18:Q18, "&gt;1")&gt;1,AVERAGE(SMALL(($E18:Q18),{1,2,3,4}))-$F$1,COUNTIF($G18:Q18, "&gt;0")=1,AVERAGE(SMALL(($E18:Q18),{1,2,3}))-$F$1,COUNTIF($G18:Q18, "=0")=0,AVERAGE(SMALL(($E18:Q18),{1,2}))-$F$1)</f>
        <v>4.8000000000000043</v>
      </c>
      <c r="AD18" s="30">
        <f t="shared" si="1"/>
        <v>9</v>
      </c>
      <c r="AE18" s="31">
        <v>2</v>
      </c>
    </row>
    <row r="19" spans="1:71" s="38" customFormat="1" ht="15.75" x14ac:dyDescent="0.25">
      <c r="A19" s="42" t="s">
        <v>65</v>
      </c>
      <c r="B19" s="26" t="str">
        <f>INDEX('[1]2025 Sign Ups'!$C$2:$C$103,MATCH(A19,'[1]2025 Sign Ups'!$B$2:$B$103,0))</f>
        <v>Y</v>
      </c>
      <c r="C19" s="26">
        <f>VLOOKUP($A19,'[1]2025 Sign Ups'!$B$2:$F$127,4,FALSE)</f>
        <v>5</v>
      </c>
      <c r="D19" s="26" t="str">
        <f>VLOOKUP($A19,'[1]2025 Sign Ups'!$B$2:$G$127,5,FALSE)</f>
        <v>R</v>
      </c>
      <c r="E19" s="27">
        <f t="shared" si="2"/>
        <v>47.6</v>
      </c>
      <c r="F19" s="27">
        <f t="shared" si="0"/>
        <v>47.6</v>
      </c>
      <c r="G19" s="27">
        <f>INDEX('[1]WK 1 F9 2025'!$Y$4:$Y$105, MATCH(A19,'[1]WK 1 F9 2025'!$N$4:$N$105,0))</f>
        <v>52</v>
      </c>
      <c r="H19" s="27">
        <f>INDEX('[1]WK 2 B9 2025'!$Y$4:$Y$105, MATCH($A19,'[1]WK 2 B9 2025'!$N$4:$N$105,0))</f>
        <v>50</v>
      </c>
      <c r="I19" s="27">
        <f>INDEX('[1]WK 3 F9 2025'!$Y$4:$Y$107, MATCH(A19,'[1]WK 3 F9 2025'!$N$4:$N$107,0))</f>
        <v>53</v>
      </c>
      <c r="J19" s="27">
        <f>INDEX('[1]WK 4 B9 2025'!$Y$4:$Y$105, MATCH(A19,'[1]WK 4 B9 2025'!$N$4:$N$105,0))</f>
        <v>50</v>
      </c>
      <c r="K19" s="27">
        <f>INDEX('[1]WK 5 F9 2025'!$Y$4:$Y$105, MATCH(A19,'[1]WK 5 F9 2025'!$N$4:$N$105,0))</f>
        <v>48</v>
      </c>
      <c r="L19" s="27">
        <f>INDEX('[1]WK 6 B9 2025'!$Y$4:$Y$105, MATCH(A19,'[1]WK 6 B9 2025'!$N$4:$N$105,0))</f>
        <v>50</v>
      </c>
      <c r="M19" s="27">
        <f>INDEX('[1]WK 7 F9 2025'!$Y$4:$Y$107, MATCH(A19,'[1]WK 7 F9 2025'!$N$4:$N$107,0))</f>
        <v>46</v>
      </c>
      <c r="N19" s="27">
        <f>INDEX('[1]WK 8 B9 2025'!$Y$4:$Y$103, MATCH(A19,'[1]WK 8 B9 2025'!$N$4:$N$103,0))</f>
        <v>55</v>
      </c>
      <c r="O19" s="27">
        <f>INDEX('[1]WK 9 F9 2025'!$Y$4:$Y$105, MATCH(A19,'[1]WK 9 F9 2025'!$N$4:$N$105,0))</f>
        <v>45</v>
      </c>
      <c r="P19" s="27" t="str">
        <f>INDEX('[1]WK 10 B9 2025'!$Y$4:$Y$103, MATCH(A19,'[1]WK 10 B9 2025'!$N$4:$N$103,0))</f>
        <v/>
      </c>
      <c r="Q19" s="27" t="str">
        <f>INDEX('[1]WK 11 F9 2025'!$Y$4:$Y$105, MATCH(A19,'[1]WK 11 F9 2025'!$N$4:$N$105,0))</f>
        <v/>
      </c>
      <c r="R19" s="27">
        <f>VLOOKUP($A19,'[1]2025 Sign Ups'!$B$2:$K$104,3,FALSE)</f>
        <v>12.200000000000003</v>
      </c>
      <c r="S19" s="29">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T19" s="29">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U19" s="29">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V19" s="29">
        <f>_xlfn.IFS(COUNTIF($G19:J19, "&gt;1")&gt;6,AVERAGE(SMALL(($G19:J19),{1,2,3,4,5}))-$F$1,COUNTIF($G19:J19, "&gt;1")&gt;5,AVERAGE(SMALL(($G19:J19),{1,2,3,4}))-$F$1,COUNTIF($G19:J19, "&gt;1")&gt;3,AVERAGE(SMALL(($F19:J19),{1,2,3,4}))-$F$1,COUNTIF($G19:J19, "&gt;1")&gt;1,AVERAGE(SMALL(($E19:J19),{1,2,3,4}))-$F$1,COUNTIF($G19:J19, "&gt;0")=1,AVERAGE(SMALL(($E19:J19),{1,2,3}))-$F$1,COUNTIF($G19:J19, "=0")=0,AVERAGE(SMALL(($E19:J19),{1,2}))-$F$1)</f>
        <v>14.5</v>
      </c>
      <c r="W19" s="29">
        <f>_xlfn.IFS(COUNTIF($G19:K19, "&gt;1")&gt;6,AVERAGE(SMALL(($G19:K19),{1,2,3,4,5}))-$F$1,COUNTIF($G19:K19, "&gt;1")&gt;5,AVERAGE(SMALL(($G19:K19),{1,2,3,4}))-$F$1,COUNTIF($G19:K19, "&gt;1")&gt;3,AVERAGE(SMALL(($F19:K19),{1,2,3,4}))-$F$1,COUNTIF($G19:K19, "&gt;1")&gt;1,AVERAGE(SMALL(($E19:K19),{1,2,3,4}))-$F$1,COUNTIF($G19:K19, "&gt;0")=1,AVERAGE(SMALL(($E19:K19),{1,2,3}))-$F$1,COUNTIF($G19:K19, "=0")=0,AVERAGE(SMALL(($E19:K19),{1,2}))-$F$1)</f>
        <v>13.5</v>
      </c>
      <c r="X19" s="29">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Y19" s="29">
        <f>_xlfn.IFS(COUNTIF($G19:M19, "&gt;1")&gt;6,AVERAGE(SMALL(($G19:M19),{1,2,3,4,5}))-$F$1,COUNTIF($G19:M19, "&gt;1")&gt;5,AVERAGE(SMALL(($G19:M19),{1,2,3,4}))-$F$1,COUNTIF($G19:M19, "&gt;1")&gt;3,AVERAGE(SMALL(($F19:M19),{1,2,3,4}))-$F$1,COUNTIF($G19:M19, "&gt;1")&gt;1,AVERAGE(SMALL(($E19:M19),{1,2,3,4}))-$F$1,COUNTIF($G19:M19, "&gt;0")=1,AVERAGE(SMALL(($E19:M19),{1,2,3}))-$F$1,COUNTIF($G19:M19, "=0")=0,AVERAGE(SMALL(($E19:M19),{1,2}))-$F$1)</f>
        <v>13.399999999999999</v>
      </c>
      <c r="Z19" s="29">
        <f>_xlfn.IFS(COUNTIF($G19:N19, "&gt;1")&gt;6,AVERAGE(SMALL(($G19:N19),{1,2,3,4,5}))-$F$1,COUNTIF($G19:N19, "&gt;1")&gt;5,AVERAGE(SMALL(($G19:N19),{1,2,3,4}))-$F$1,COUNTIF($G19:N19, "&gt;1")&gt;3,AVERAGE(SMALL(($F19:N19),{1,2,3,4}))-$F$1,COUNTIF($G19:N19, "&gt;1")&gt;1,AVERAGE(SMALL(($E19:N19),{1,2,3,4}))-$F$1,COUNTIF($G19:N19, "&gt;0")=1,AVERAGE(SMALL(($E19:N19),{1,2,3}))-$F$1,COUNTIF($G19:N19, "=0")=0,AVERAGE(SMALL(($E19:N19),{1,2}))-$F$1)</f>
        <v>13.399999999999999</v>
      </c>
      <c r="AA19" s="29">
        <f>_xlfn.IFS(COUNTIF($G19:O19, "&gt;1")&gt;6,AVERAGE(SMALL(($G19:O19),{1,2,3,4,5}))-$F$1,COUNTIF($G19:O19, "&gt;1")&gt;5,AVERAGE(SMALL(($G19:O19),{1,2,3,4}))-$F$1,COUNTIF($G19:O19, "&gt;1")&gt;3,AVERAGE(SMALL(($F19:O19),{1,2,3,4}))-$F$1,COUNTIF($G19:O19, "&gt;1")&gt;1,AVERAGE(SMALL(($E19:O19),{1,2,3,4}))-$F$1,COUNTIF($G19:O19, "&gt;0")=1,AVERAGE(SMALL(($E19:O19),{1,2,3}))-$F$1,COUNTIF($G19:O19, "=0")=0,AVERAGE(SMALL(($E19:O19),{1,2}))-$F$1)</f>
        <v>12.399999999999999</v>
      </c>
      <c r="AB19" s="29">
        <f>_xlfn.IFS(COUNTIF($G19:P19, "&gt;1")&gt;6,AVERAGE(SMALL(($G19:P19),{1,2,3,4,5}))-$F$1,COUNTIF($G19:P19, "&gt;1")&gt;5,AVERAGE(SMALL(($G19:P19),{1,2,3,4}))-$F$1,COUNTIF($G19:P19, "&gt;1")&gt;3,AVERAGE(SMALL(($F19:P19),{1,2,3,4}))-$F$1,COUNTIF($G19:P19, "&gt;1")&gt;1,AVERAGE(SMALL(($E19:P19),{1,2,3,4}))-$F$1,COUNTIF($G19:P19, "&gt;0")=1,AVERAGE(SMALL(($E19:P19),{1,2,3}))-$F$1,COUNTIF($G19:P19, "=0")=0,AVERAGE(SMALL(($E19:P19),{1,2}))-$F$1)</f>
        <v>12.399999999999999</v>
      </c>
      <c r="AC19" s="29">
        <f>_xlfn.IFS(COUNTIF($G19:Q19, "&gt;1")&gt;6,AVERAGE(SMALL(($G19:Q19),{1,2,3,4,5}))-$F$1,COUNTIF($G19:Q19, "&gt;1")&gt;5,AVERAGE(SMALL(($G19:Q19),{1,2,3,4}))-$F$1,COUNTIF($G19:Q19, "&gt;1")&gt;3,AVERAGE(SMALL(($F19:Q19),{1,2,3,4}))-$F$1,COUNTIF($G19:Q19, "&gt;1")&gt;1,AVERAGE(SMALL(($E19:Q19),{1,2,3,4}))-$F$1,COUNTIF($G19:Q19, "&gt;0")=1,AVERAGE(SMALL(($E19:Q19),{1,2,3}))-$F$1,COUNTIF($G19:Q19, "=0")=0,AVERAGE(SMALL(($E19:Q19),{1,2}))-$F$1)</f>
        <v>12.399999999999999</v>
      </c>
      <c r="AD19" s="30">
        <f t="shared" si="1"/>
        <v>9</v>
      </c>
      <c r="AE19" s="31">
        <v>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row>
    <row r="20" spans="1:71" ht="15.75" x14ac:dyDescent="0.25">
      <c r="A20" s="25" t="s">
        <v>66</v>
      </c>
      <c r="B20" s="26" t="str">
        <f>INDEX('[1]2025 Sign Ups'!$C$2:$C$103,MATCH(A20,'[1]2025 Sign Ups'!$B$2:$B$103,0))</f>
        <v>Y</v>
      </c>
      <c r="C20" s="26">
        <f>VLOOKUP($A20,'[1]2025 Sign Ups'!$B$2:$F$127,4,FALSE)</f>
        <v>9</v>
      </c>
      <c r="D20" s="26" t="str">
        <f>VLOOKUP($A20,'[1]2025 Sign Ups'!$B$2:$G$127,5,FALSE)</f>
        <v>R</v>
      </c>
      <c r="E20" s="27">
        <f t="shared" si="2"/>
        <v>38.666666666666664</v>
      </c>
      <c r="F20" s="27">
        <f t="shared" si="0"/>
        <v>38.666666666666664</v>
      </c>
      <c r="G20" s="28" t="str">
        <f>INDEX('[1]WK 1 F9 2025'!$Y$4:$Y$105, MATCH(A20,'[1]WK 1 F9 2025'!$N$4:$N$105,0))</f>
        <v/>
      </c>
      <c r="H20" s="28">
        <f>INDEX('[1]WK 2 B9 2025'!$Y$4:$Y$105, MATCH($A20,'[1]WK 2 B9 2025'!$N$4:$N$105,0))</f>
        <v>43</v>
      </c>
      <c r="I20" s="28">
        <f>INDEX('[1]WK 3 F9 2025'!$Y$4:$Y$107, MATCH(A20,'[1]WK 3 F9 2025'!$N$4:$N$107,0))</f>
        <v>42</v>
      </c>
      <c r="J20" s="28" t="str">
        <f>INDEX('[1]WK 4 B9 2025'!$Y$4:$Y$105, MATCH(A20,'[1]WK 4 B9 2025'!$N$4:$N$105,0))</f>
        <v/>
      </c>
      <c r="K20" s="28">
        <f>INDEX('[1]WK 5 F9 2025'!$Y$4:$Y$105, MATCH(A20,'[1]WK 5 F9 2025'!$N$4:$N$105,0))</f>
        <v>44</v>
      </c>
      <c r="L20" s="28">
        <f>INDEX('[1]WK 6 B9 2025'!$Y$4:$Y$105, MATCH(A20,'[1]WK 6 B9 2025'!$N$4:$N$105,0))</f>
        <v>42</v>
      </c>
      <c r="M20" s="28">
        <f>INDEX('[1]WK 7 F9 2025'!$Y$4:$Y$107, MATCH(A20,'[1]WK 7 F9 2025'!$N$4:$N$107,0))</f>
        <v>41</v>
      </c>
      <c r="N20" s="28">
        <f>INDEX('[1]WK 8 B9 2025'!$Y$4:$Y$103, MATCH(A20,'[1]WK 8 B9 2025'!$N$4:$N$103,0))</f>
        <v>35</v>
      </c>
      <c r="O20" s="28">
        <f>INDEX('[1]WK 9 F9 2025'!$Y$4:$Y$105, MATCH(A20,'[1]WK 9 F9 2025'!$N$4:$N$105,0))</f>
        <v>40</v>
      </c>
      <c r="P20" s="28" t="str">
        <f>INDEX('[1]WK 10 B9 2025'!$Y$4:$Y$103, MATCH(A20,'[1]WK 10 B9 2025'!$N$4:$N$103,0))</f>
        <v/>
      </c>
      <c r="Q20" s="28" t="str">
        <f>INDEX('[1]WK 11 F9 2025'!$Y$4:$Y$105, MATCH(A20,'[1]WK 11 F9 2025'!$N$4:$N$105,0))</f>
        <v/>
      </c>
      <c r="R20" s="27">
        <f>VLOOKUP($A20,'[1]2025 Sign Ups'!$B$2:$K$104,3,FALSE)</f>
        <v>3.2666666666666657</v>
      </c>
      <c r="S20" s="29">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T20" s="29">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U20" s="29">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V20" s="29">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W20" s="29">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X20" s="29">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Y20" s="29">
        <f>_xlfn.IFS(COUNTIF($G20:M20, "&gt;1")&gt;6,AVERAGE(SMALL(($G20:M20),{1,2,3,4,5}))-$F$1,COUNTIF($G20:M20, "&gt;1")&gt;5,AVERAGE(SMALL(($G20:M20),{1,2,3,4}))-$F$1,COUNTIF($G20:M20, "&gt;1")&gt;3,AVERAGE(SMALL(($F20:M20),{1,2,3,4}))-$F$1,COUNTIF($G20:M20, "&gt;1")&gt;1,AVERAGE(SMALL(($E20:M20),{1,2,3,4}))-$F$1,COUNTIF($G20:M20, "&gt;0")=1,AVERAGE(SMALL(($E20:M20),{1,2,3}))-$F$1,COUNTIF($G20:M20, "=0")=0,AVERAGE(SMALL(($E20:M20),{1,2}))-$F$1)</f>
        <v>5.5166666666666657</v>
      </c>
      <c r="Z20" s="43">
        <f>_xlfn.IFS(COUNTIF($G20:N20, "&gt;1")&gt;6,AVERAGE(SMALL(($G20:N20),{1,2,3,4,5}))-$F$1,COUNTIF($G20:N20, "&gt;1")&gt;5,AVERAGE(SMALL(($G20:N20),{1,2,3,4}))-$F$1,COUNTIF($G20:N20, "&gt;1")&gt;3,AVERAGE(SMALL(($F20:N20),{1,2,3,4}))-$F$1,COUNTIF($G20:N20, "&gt;1")&gt;1,AVERAGE(SMALL(($E20:N20),{1,2,3,4}))-$F$1,COUNTIF($G20:N20, "&gt;0")=1,AVERAGE(SMALL(($E20:N20),{1,2,3}))-$F$1,COUNTIF($G20:N20, "=0")=0,AVERAGE(SMALL(($E20:N20),{1,2}))-$F$1)</f>
        <v>4.6000000000000014</v>
      </c>
      <c r="AA20" s="43">
        <f>_xlfn.IFS(COUNTIF($G20:O20, "&gt;1")&gt;6,AVERAGE(SMALL(($G20:O20),{1,2,3,4,5}))-$F$1,COUNTIF($G20:O20, "&gt;1")&gt;5,AVERAGE(SMALL(($G20:O20),{1,2,3,4}))-$F$1,COUNTIF($G20:O20, "&gt;1")&gt;3,AVERAGE(SMALL(($F20:O20),{1,2,3,4}))-$F$1,COUNTIF($G20:O20, "&gt;1")&gt;1,AVERAGE(SMALL(($E20:O20),{1,2,3,4}))-$F$1,COUNTIF($G20:O20, "&gt;0")=1,AVERAGE(SMALL(($E20:O20),{1,2,3}))-$F$1,COUNTIF($G20:O20, "=0")=0,AVERAGE(SMALL(($E20:O20),{1,2}))-$F$1)</f>
        <v>4.6000000000000014</v>
      </c>
      <c r="AB20" s="29">
        <f>_xlfn.IFS(COUNTIF($G20:P20, "&gt;1")&gt;6,AVERAGE(SMALL(($G20:P20),{1,2,3,4,5}))-$F$1,COUNTIF($G20:P20, "&gt;1")&gt;5,AVERAGE(SMALL(($G20:P20),{1,2,3,4}))-$F$1,COUNTIF($G20:P20, "&gt;1")&gt;3,AVERAGE(SMALL(($F20:P20),{1,2,3,4}))-$F$1,COUNTIF($G20:P20, "&gt;1")&gt;1,AVERAGE(SMALL(($E20:P20),{1,2,3,4}))-$F$1,COUNTIF($G20:P20, "&gt;0")=1,AVERAGE(SMALL(($E20:P20),{1,2,3}))-$F$1,COUNTIF($G20:P20, "=0")=0,AVERAGE(SMALL(($E20:P20),{1,2}))-$F$1)</f>
        <v>4.6000000000000014</v>
      </c>
      <c r="AC20" s="29">
        <f>_xlfn.IFS(COUNTIF($G20:Q20, "&gt;1")&gt;6,AVERAGE(SMALL(($G20:Q20),{1,2,3,4,5}))-$F$1,COUNTIF($G20:Q20, "&gt;1")&gt;5,AVERAGE(SMALL(($G20:Q20),{1,2,3,4}))-$F$1,COUNTIF($G20:Q20, "&gt;1")&gt;3,AVERAGE(SMALL(($F20:Q20),{1,2,3,4}))-$F$1,COUNTIF($G20:Q20, "&gt;1")&gt;1,AVERAGE(SMALL(($E20:Q20),{1,2,3,4}))-$F$1,COUNTIF($G20:Q20, "&gt;0")=1,AVERAGE(SMALL(($E20:Q20),{1,2,3}))-$F$1,COUNTIF($G20:Q20, "=0")=0,AVERAGE(SMALL(($E20:Q20),{1,2}))-$F$1)</f>
        <v>4.6000000000000014</v>
      </c>
      <c r="AD20" s="30">
        <f t="shared" si="1"/>
        <v>7</v>
      </c>
      <c r="AE20" s="31">
        <v>2</v>
      </c>
    </row>
    <row r="21" spans="1:71" ht="15.75" x14ac:dyDescent="0.25">
      <c r="A21" s="25" t="s">
        <v>67</v>
      </c>
      <c r="B21" s="26" t="str">
        <f>INDEX('[1]2025 Sign Ups'!$C$2:$C$103,MATCH(A21,'[1]2025 Sign Ups'!$B$2:$B$103,0))</f>
        <v>Y</v>
      </c>
      <c r="C21" s="26">
        <f>VLOOKUP($A21,'[1]2025 Sign Ups'!$B$2:$F$127,4,FALSE)</f>
        <v>1</v>
      </c>
      <c r="D21" s="26" t="str">
        <f>VLOOKUP($A21,'[1]2025 Sign Ups'!$B$2:$G$127,5,FALSE)</f>
        <v>R</v>
      </c>
      <c r="E21" s="27">
        <f t="shared" si="2"/>
        <v>45</v>
      </c>
      <c r="F21" s="27">
        <f t="shared" si="0"/>
        <v>45</v>
      </c>
      <c r="G21" s="28">
        <f>INDEX('[1]WK 1 F9 2025'!$Y$4:$Y$105, MATCH(A21,'[1]WK 1 F9 2025'!$N$4:$N$105,0))</f>
        <v>48</v>
      </c>
      <c r="H21" s="28">
        <f>INDEX('[1]WK 2 B9 2025'!$Y$4:$Y$105, MATCH($A21,'[1]WK 2 B9 2025'!$N$4:$N$105,0))</f>
        <v>48</v>
      </c>
      <c r="I21" s="28">
        <f>INDEX('[1]WK 3 F9 2025'!$Y$4:$Y$107, MATCH(A21,'[1]WK 3 F9 2025'!$N$4:$N$107,0))</f>
        <v>48</v>
      </c>
      <c r="J21" s="28">
        <f>INDEX('[1]WK 4 B9 2025'!$Y$4:$Y$105, MATCH(A21,'[1]WK 4 B9 2025'!$N$4:$N$105,0))</f>
        <v>40</v>
      </c>
      <c r="K21" s="28">
        <f>INDEX('[1]WK 5 F9 2025'!$Y$4:$Y$105, MATCH(A21,'[1]WK 5 F9 2025'!$N$4:$N$105,0))</f>
        <v>46</v>
      </c>
      <c r="L21" s="28">
        <f>INDEX('[1]WK 6 B9 2025'!$Y$4:$Y$105, MATCH(A21,'[1]WK 6 B9 2025'!$N$4:$N$105,0))</f>
        <v>49</v>
      </c>
      <c r="M21" s="28">
        <f>INDEX('[1]WK 7 F9 2025'!$Y$4:$Y$107, MATCH(A21,'[1]WK 7 F9 2025'!$N$4:$N$107,0))</f>
        <v>47</v>
      </c>
      <c r="N21" s="28">
        <f>INDEX('[1]WK 8 B9 2025'!$Y$4:$Y$103, MATCH(A21,'[1]WK 8 B9 2025'!$N$4:$N$103,0))</f>
        <v>46</v>
      </c>
      <c r="O21" s="28">
        <f>INDEX('[1]WK 9 F9 2025'!$Y$4:$Y$105, MATCH(A21,'[1]WK 9 F9 2025'!$N$4:$N$105,0))</f>
        <v>41</v>
      </c>
      <c r="P21" s="28" t="str">
        <f>INDEX('[1]WK 10 B9 2025'!$Y$4:$Y$103, MATCH(A21,'[1]WK 10 B9 2025'!$N$4:$N$103,0))</f>
        <v/>
      </c>
      <c r="Q21" s="28" t="str">
        <f>INDEX('[1]WK 11 F9 2025'!$Y$4:$Y$105, MATCH(A21,'[1]WK 11 F9 2025'!$N$4:$N$105,0))</f>
        <v/>
      </c>
      <c r="R21" s="27">
        <f>VLOOKUP($A21,'[1]2025 Sign Ups'!$B$2:$K$104,3,FALSE)</f>
        <v>9.6000000000000014</v>
      </c>
      <c r="S21" s="29">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T21" s="29">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U21" s="29">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V21" s="29">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W21" s="29">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X21" s="29">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Y21" s="29">
        <f>_xlfn.IFS(COUNTIF($G21:M21, "&gt;1")&gt;6,AVERAGE(SMALL(($G21:M21),{1,2,3,4,5}))-$F$1,COUNTIF($G21:M21, "&gt;1")&gt;5,AVERAGE(SMALL(($G21:M21),{1,2,3,4}))-$F$1,COUNTIF($G21:M21, "&gt;1")&gt;3,AVERAGE(SMALL(($F21:M21),{1,2,3,4}))-$F$1,COUNTIF($G21:M21, "&gt;1")&gt;1,AVERAGE(SMALL(($E21:M21),{1,2,3,4}))-$F$1,COUNTIF($G21:M21, "&gt;0")=1,AVERAGE(SMALL(($E21:M21),{1,2,3}))-$F$1,COUNTIF($G21:M21, "=0")=0,AVERAGE(SMALL(($E21:M21),{1,2}))-$F$1)</f>
        <v>10.399999999999999</v>
      </c>
      <c r="Z21" s="29">
        <f>_xlfn.IFS(COUNTIF($G21:N21, "&gt;1")&gt;6,AVERAGE(SMALL(($G21:N21),{1,2,3,4,5}))-$F$1,COUNTIF($G21:N21, "&gt;1")&gt;5,AVERAGE(SMALL(($G21:N21),{1,2,3,4}))-$F$1,COUNTIF($G21:N21, "&gt;1")&gt;3,AVERAGE(SMALL(($F21:N21),{1,2,3,4}))-$F$1,COUNTIF($G21:N21, "&gt;1")&gt;1,AVERAGE(SMALL(($E21:N21),{1,2,3,4}))-$F$1,COUNTIF($G21:N21, "&gt;0")=1,AVERAGE(SMALL(($E21:N21),{1,2,3}))-$F$1,COUNTIF($G21:N21, "=0")=0,AVERAGE(SMALL(($E21:N21),{1,2}))-$F$1)</f>
        <v>10</v>
      </c>
      <c r="AA21" s="29">
        <f>_xlfn.IFS(COUNTIF($G21:O21, "&gt;1")&gt;6,AVERAGE(SMALL(($G21:O21),{1,2,3,4,5}))-$F$1,COUNTIF($G21:O21, "&gt;1")&gt;5,AVERAGE(SMALL(($G21:O21),{1,2,3,4}))-$F$1,COUNTIF($G21:O21, "&gt;1")&gt;3,AVERAGE(SMALL(($F21:O21),{1,2,3,4}))-$F$1,COUNTIF($G21:O21, "&gt;1")&gt;1,AVERAGE(SMALL(($E21:O21),{1,2,3,4}))-$F$1,COUNTIF($G21:O21, "&gt;0")=1,AVERAGE(SMALL(($E21:O21),{1,2,3}))-$F$1,COUNTIF($G21:O21, "=0")=0,AVERAGE(SMALL(($E21:O21),{1,2}))-$F$1)</f>
        <v>8.6000000000000014</v>
      </c>
      <c r="AB21" s="29">
        <f>_xlfn.IFS(COUNTIF($G21:P21, "&gt;1")&gt;6,AVERAGE(SMALL(($G21:P21),{1,2,3,4,5}))-$F$1,COUNTIF($G21:P21, "&gt;1")&gt;5,AVERAGE(SMALL(($G21:P21),{1,2,3,4}))-$F$1,COUNTIF($G21:P21, "&gt;1")&gt;3,AVERAGE(SMALL(($F21:P21),{1,2,3,4}))-$F$1,COUNTIF($G21:P21, "&gt;1")&gt;1,AVERAGE(SMALL(($E21:P21),{1,2,3,4}))-$F$1,COUNTIF($G21:P21, "&gt;0")=1,AVERAGE(SMALL(($E21:P21),{1,2,3}))-$F$1,COUNTIF($G21:P21, "=0")=0,AVERAGE(SMALL(($E21:P21),{1,2}))-$F$1)</f>
        <v>8.6000000000000014</v>
      </c>
      <c r="AC21" s="29">
        <f>_xlfn.IFS(COUNTIF($G21:Q21, "&gt;1")&gt;6,AVERAGE(SMALL(($G21:Q21),{1,2,3,4,5}))-$F$1,COUNTIF($G21:Q21, "&gt;1")&gt;5,AVERAGE(SMALL(($G21:Q21),{1,2,3,4}))-$F$1,COUNTIF($G21:Q21, "&gt;1")&gt;3,AVERAGE(SMALL(($F21:Q21),{1,2,3,4}))-$F$1,COUNTIF($G21:Q21, "&gt;1")&gt;1,AVERAGE(SMALL(($E21:Q21),{1,2,3,4}))-$F$1,COUNTIF($G21:Q21, "&gt;0")=1,AVERAGE(SMALL(($E21:Q21),{1,2,3}))-$F$1,COUNTIF($G21:Q21, "=0")=0,AVERAGE(SMALL(($E21:Q21),{1,2}))-$F$1)</f>
        <v>8.6000000000000014</v>
      </c>
      <c r="AD21" s="30">
        <f t="shared" si="1"/>
        <v>9</v>
      </c>
      <c r="AE21" s="31">
        <v>2</v>
      </c>
    </row>
    <row r="22" spans="1:71" s="38" customFormat="1" ht="15.75" x14ac:dyDescent="0.25">
      <c r="A22" s="25" t="s">
        <v>68</v>
      </c>
      <c r="B22" s="26" t="str">
        <f>INDEX('[1]2025 Sign Ups'!$C$2:$C$103,MATCH(A22,'[1]2025 Sign Ups'!$B$2:$B$103,0))</f>
        <v>Y</v>
      </c>
      <c r="C22" s="26">
        <f>VLOOKUP($A22,'[1]2025 Sign Ups'!$B$2:$F$127,4,FALSE)</f>
        <v>4</v>
      </c>
      <c r="D22" s="26" t="str">
        <f>VLOOKUP($A22,'[1]2025 Sign Ups'!$B$2:$G$127,5,FALSE)</f>
        <v>R</v>
      </c>
      <c r="E22" s="27">
        <f t="shared" si="2"/>
        <v>39.666666666666664</v>
      </c>
      <c r="F22" s="27">
        <f t="shared" si="0"/>
        <v>39.666666666666664</v>
      </c>
      <c r="G22" s="28">
        <f>INDEX('[1]WK 1 F9 2025'!$Y$4:$Y$105, MATCH(A22,'[1]WK 1 F9 2025'!$N$4:$N$105,0))</f>
        <v>40</v>
      </c>
      <c r="H22" s="28">
        <f>INDEX('[1]WK 2 B9 2025'!$Y$4:$Y$105, MATCH($A22,'[1]WK 2 B9 2025'!$N$4:$N$105,0))</f>
        <v>45</v>
      </c>
      <c r="I22" s="28">
        <f>INDEX('[1]WK 3 F9 2025'!$Y$4:$Y$107, MATCH(A22,'[1]WK 3 F9 2025'!$N$4:$N$107,0))</f>
        <v>44</v>
      </c>
      <c r="J22" s="28">
        <f>INDEX('[1]WK 4 B9 2025'!$Y$4:$Y$105, MATCH(A22,'[1]WK 4 B9 2025'!$N$4:$N$105,0))</f>
        <v>41</v>
      </c>
      <c r="K22" s="28">
        <f>INDEX('[1]WK 5 F9 2025'!$Y$4:$Y$105, MATCH(A22,'[1]WK 5 F9 2025'!$N$4:$N$105,0))</f>
        <v>43</v>
      </c>
      <c r="L22" s="28">
        <f>INDEX('[1]WK 6 B9 2025'!$Y$4:$Y$105, MATCH(A22,'[1]WK 6 B9 2025'!$N$4:$N$105,0))</f>
        <v>41</v>
      </c>
      <c r="M22" s="28">
        <f>INDEX('[1]WK 7 F9 2025'!$Y$4:$Y$107, MATCH(A22,'[1]WK 7 F9 2025'!$N$4:$N$107,0))</f>
        <v>39</v>
      </c>
      <c r="N22" s="28" t="str">
        <f>INDEX('[1]WK 8 B9 2025'!$Y$4:$Y$103, MATCH(A22,'[1]WK 8 B9 2025'!$N$4:$N$103,0))</f>
        <v/>
      </c>
      <c r="O22" s="28">
        <f>INDEX('[1]WK 9 F9 2025'!$Y$4:$Y$105, MATCH(A22,'[1]WK 9 F9 2025'!$N$4:$N$105,0))</f>
        <v>40</v>
      </c>
      <c r="P22" s="28" t="str">
        <f>INDEX('[1]WK 10 B9 2025'!$Y$4:$Y$103, MATCH(A22,'[1]WK 10 B9 2025'!$N$4:$N$103,0))</f>
        <v/>
      </c>
      <c r="Q22" s="28" t="str">
        <f>INDEX('[1]WK 11 F9 2025'!$Y$4:$Y$105, MATCH(A22,'[1]WK 11 F9 2025'!$N$4:$N$105,0))</f>
        <v/>
      </c>
      <c r="R22" s="27">
        <f>VLOOKUP($A22,'[1]2025 Sign Ups'!$B$2:$K$104,3,FALSE)</f>
        <v>4.2666666666666657</v>
      </c>
      <c r="S22" s="29">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T22" s="29">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U22" s="29">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V22" s="29">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W22" s="29">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X22" s="29">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Y22" s="29">
        <f>_xlfn.IFS(COUNTIF($G22:M22, "&gt;1")&gt;6,AVERAGE(SMALL(($G22:M22),{1,2,3,4,5}))-$F$1,COUNTIF($G22:M22, "&gt;1")&gt;5,AVERAGE(SMALL(($G22:M22),{1,2,3,4}))-$F$1,COUNTIF($G22:M22, "&gt;1")&gt;3,AVERAGE(SMALL(($F22:M22),{1,2,3,4}))-$F$1,COUNTIF($G22:M22, "&gt;1")&gt;1,AVERAGE(SMALL(($E22:M22),{1,2,3,4}))-$F$1,COUNTIF($G22:M22, "&gt;0")=1,AVERAGE(SMALL(($E22:M22),{1,2,3}))-$F$1,COUNTIF($G22:M22, "=0")=0,AVERAGE(SMALL(($E22:M22),{1,2}))-$F$1)</f>
        <v>5.3999999999999986</v>
      </c>
      <c r="Z22" s="29">
        <f>_xlfn.IFS(COUNTIF($G22:N22, "&gt;1")&gt;6,AVERAGE(SMALL(($G22:N22),{1,2,3,4,5}))-$F$1,COUNTIF($G22:N22, "&gt;1")&gt;5,AVERAGE(SMALL(($G22:N22),{1,2,3,4}))-$F$1,COUNTIF($G22:N22, "&gt;1")&gt;3,AVERAGE(SMALL(($F22:N22),{1,2,3,4}))-$F$1,COUNTIF($G22:N22, "&gt;1")&gt;1,AVERAGE(SMALL(($E22:N22),{1,2,3,4}))-$F$1,COUNTIF($G22:N22, "&gt;0")=1,AVERAGE(SMALL(($E22:N22),{1,2,3}))-$F$1,COUNTIF($G22:N22, "=0")=0,AVERAGE(SMALL(($E22:N22),{1,2}))-$F$1)</f>
        <v>5.3999999999999986</v>
      </c>
      <c r="AA22" s="29">
        <f>_xlfn.IFS(COUNTIF($G22:O22, "&gt;1")&gt;6,AVERAGE(SMALL(($G22:O22),{1,2,3,4,5}))-$F$1,COUNTIF($G22:O22, "&gt;1")&gt;5,AVERAGE(SMALL(($G22:O22),{1,2,3,4}))-$F$1,COUNTIF($G22:O22, "&gt;1")&gt;3,AVERAGE(SMALL(($F22:O22),{1,2,3,4}))-$F$1,COUNTIF($G22:O22, "&gt;1")&gt;1,AVERAGE(SMALL(($E22:O22),{1,2,3,4}))-$F$1,COUNTIF($G22:O22, "&gt;0")=1,AVERAGE(SMALL(($E22:O22),{1,2,3}))-$F$1,COUNTIF($G22:O22, "=0")=0,AVERAGE(SMALL(($E22:O22),{1,2}))-$F$1)</f>
        <v>4.8000000000000043</v>
      </c>
      <c r="AB22" s="29">
        <f>_xlfn.IFS(COUNTIF($G22:P22, "&gt;1")&gt;6,AVERAGE(SMALL(($G22:P22),{1,2,3,4,5}))-$F$1,COUNTIF($G22:P22, "&gt;1")&gt;5,AVERAGE(SMALL(($G22:P22),{1,2,3,4}))-$F$1,COUNTIF($G22:P22, "&gt;1")&gt;3,AVERAGE(SMALL(($F22:P22),{1,2,3,4}))-$F$1,COUNTIF($G22:P22, "&gt;1")&gt;1,AVERAGE(SMALL(($E22:P22),{1,2,3,4}))-$F$1,COUNTIF($G22:P22, "&gt;0")=1,AVERAGE(SMALL(($E22:P22),{1,2,3}))-$F$1,COUNTIF($G22:P22, "=0")=0,AVERAGE(SMALL(($E22:P22),{1,2}))-$F$1)</f>
        <v>4.8000000000000043</v>
      </c>
      <c r="AC22" s="29">
        <f>_xlfn.IFS(COUNTIF($G22:Q22, "&gt;1")&gt;6,AVERAGE(SMALL(($G22:Q22),{1,2,3,4,5}))-$F$1,COUNTIF($G22:Q22, "&gt;1")&gt;5,AVERAGE(SMALL(($G22:Q22),{1,2,3,4}))-$F$1,COUNTIF($G22:Q22, "&gt;1")&gt;3,AVERAGE(SMALL(($F22:Q22),{1,2,3,4}))-$F$1,COUNTIF($G22:Q22, "&gt;1")&gt;1,AVERAGE(SMALL(($E22:Q22),{1,2,3,4}))-$F$1,COUNTIF($G22:Q22, "&gt;0")=1,AVERAGE(SMALL(($E22:Q22),{1,2,3}))-$F$1,COUNTIF($G22:Q22, "=0")=0,AVERAGE(SMALL(($E22:Q22),{1,2}))-$F$1)</f>
        <v>4.8000000000000043</v>
      </c>
      <c r="AD22" s="30">
        <f t="shared" si="1"/>
        <v>8</v>
      </c>
      <c r="AE22" s="31">
        <v>2</v>
      </c>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row>
    <row r="23" spans="1:71" ht="15.75" x14ac:dyDescent="0.25">
      <c r="A23" s="25" t="s">
        <v>69</v>
      </c>
      <c r="B23" s="26" t="str">
        <f>INDEX('[1]2025 Sign Ups'!$C$2:$C$103,MATCH(A23,'[1]2025 Sign Ups'!$B$2:$B$103,0))</f>
        <v>Y</v>
      </c>
      <c r="C23" s="26">
        <f>VLOOKUP($A23,'[1]2025 Sign Ups'!$B$2:$F$127,4,FALSE)</f>
        <v>2</v>
      </c>
      <c r="D23" s="26" t="str">
        <f>VLOOKUP($A23,'[1]2025 Sign Ups'!$B$2:$G$127,5,FALSE)</f>
        <v>R</v>
      </c>
      <c r="E23" s="27">
        <f t="shared" si="2"/>
        <v>40.5</v>
      </c>
      <c r="F23" s="27">
        <f t="shared" si="0"/>
        <v>40.5</v>
      </c>
      <c r="G23" s="28">
        <f>INDEX('[1]WK 1 F9 2025'!$Y$4:$Y$105, MATCH(A23,'[1]WK 1 F9 2025'!$N$4:$N$105,0))</f>
        <v>39</v>
      </c>
      <c r="H23" s="28">
        <f>INDEX('[1]WK 2 B9 2025'!$Y$4:$Y$105, MATCH($A23,'[1]WK 2 B9 2025'!$N$4:$N$105,0))</f>
        <v>41</v>
      </c>
      <c r="I23" s="28">
        <f>INDEX('[1]WK 3 F9 2025'!$Y$4:$Y$107, MATCH(A23,'[1]WK 3 F9 2025'!$N$4:$N$107,0))</f>
        <v>46</v>
      </c>
      <c r="J23" s="28">
        <f>INDEX('[1]WK 4 B9 2025'!$Y$4:$Y$105, MATCH(A23,'[1]WK 4 B9 2025'!$N$4:$N$105,0))</f>
        <v>43</v>
      </c>
      <c r="K23" s="28">
        <f>INDEX('[1]WK 5 F9 2025'!$Y$4:$Y$105, MATCH(A23,'[1]WK 5 F9 2025'!$N$4:$N$105,0))</f>
        <v>50</v>
      </c>
      <c r="L23" s="28">
        <f>INDEX('[1]WK 6 B9 2025'!$Y$4:$Y$105, MATCH(A23,'[1]WK 6 B9 2025'!$N$4:$N$105,0))</f>
        <v>43</v>
      </c>
      <c r="M23" s="28">
        <f>INDEX('[1]WK 7 F9 2025'!$Y$4:$Y$107, MATCH(A23,'[1]WK 7 F9 2025'!$N$4:$N$107,0))</f>
        <v>45</v>
      </c>
      <c r="N23" s="28">
        <f>INDEX('[1]WK 8 B9 2025'!$Y$4:$Y$103, MATCH(A23,'[1]WK 8 B9 2025'!$N$4:$N$103,0))</f>
        <v>38</v>
      </c>
      <c r="O23" s="28">
        <f>INDEX('[1]WK 9 F9 2025'!$Y$4:$Y$105, MATCH(A23,'[1]WK 9 F9 2025'!$N$4:$N$105,0))</f>
        <v>42</v>
      </c>
      <c r="P23" s="28" t="str">
        <f>INDEX('[1]WK 10 B9 2025'!$Y$4:$Y$103, MATCH(A23,'[1]WK 10 B9 2025'!$N$4:$N$103,0))</f>
        <v/>
      </c>
      <c r="Q23" s="28" t="str">
        <f>INDEX('[1]WK 11 F9 2025'!$Y$4:$Y$105, MATCH(A23,'[1]WK 11 F9 2025'!$N$4:$N$105,0))</f>
        <v/>
      </c>
      <c r="R23" s="27">
        <f>VLOOKUP($A23,'[1]2025 Sign Ups'!$B$2:$K$104,3,FALSE)</f>
        <v>5.1000000000000014</v>
      </c>
      <c r="S23" s="29">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T23" s="29">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U23" s="29">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V23" s="29">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W23" s="29">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X23" s="29">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Y23" s="29">
        <f>_xlfn.IFS(COUNTIF($G23:M23, "&gt;1")&gt;6,AVERAGE(SMALL(($G23:M23),{1,2,3,4,5}))-$F$1,COUNTIF($G23:M23, "&gt;1")&gt;5,AVERAGE(SMALL(($G23:M23),{1,2,3,4}))-$F$1,COUNTIF($G23:M23, "&gt;1")&gt;3,AVERAGE(SMALL(($F23:M23),{1,2,3,4}))-$F$1,COUNTIF($G23:M23, "&gt;1")&gt;1,AVERAGE(SMALL(($E23:M23),{1,2,3,4}))-$F$1,COUNTIF($G23:M23, "&gt;0")=1,AVERAGE(SMALL(($E23:M23),{1,2,3}))-$F$1,COUNTIF($G23:M23, "=0")=0,AVERAGE(SMALL(($E23:M23),{1,2}))-$F$1)</f>
        <v>6.8000000000000043</v>
      </c>
      <c r="Z23" s="29">
        <f>_xlfn.IFS(COUNTIF($G23:N23, "&gt;1")&gt;6,AVERAGE(SMALL(($G23:N23),{1,2,3,4,5}))-$F$1,COUNTIF($G23:N23, "&gt;1")&gt;5,AVERAGE(SMALL(($G23:N23),{1,2,3,4}))-$F$1,COUNTIF($G23:N23, "&gt;1")&gt;3,AVERAGE(SMALL(($F23:N23),{1,2,3,4}))-$F$1,COUNTIF($G23:N23, "&gt;1")&gt;1,AVERAGE(SMALL(($E23:N23),{1,2,3,4}))-$F$1,COUNTIF($G23:N23, "&gt;0")=1,AVERAGE(SMALL(($E23:N23),{1,2,3}))-$F$1,COUNTIF($G23:N23, "=0")=0,AVERAGE(SMALL(($E23:N23),{1,2}))-$F$1)</f>
        <v>5.3999999999999986</v>
      </c>
      <c r="AA23" s="29">
        <f>_xlfn.IFS(COUNTIF($G23:O23, "&gt;1")&gt;6,AVERAGE(SMALL(($G23:O23),{1,2,3,4,5}))-$F$1,COUNTIF($G23:O23, "&gt;1")&gt;5,AVERAGE(SMALL(($G23:O23),{1,2,3,4}))-$F$1,COUNTIF($G23:O23, "&gt;1")&gt;3,AVERAGE(SMALL(($F23:O23),{1,2,3,4}))-$F$1,COUNTIF($G23:O23, "&gt;1")&gt;1,AVERAGE(SMALL(($E23:O23),{1,2,3,4}))-$F$1,COUNTIF($G23:O23, "&gt;0")=1,AVERAGE(SMALL(($E23:O23),{1,2,3}))-$F$1,COUNTIF($G23:O23, "=0")=0,AVERAGE(SMALL(($E23:O23),{1,2}))-$F$1)</f>
        <v>5.2000000000000028</v>
      </c>
      <c r="AB23" s="29">
        <f>_xlfn.IFS(COUNTIF($G23:P23, "&gt;1")&gt;6,AVERAGE(SMALL(($G23:P23),{1,2,3,4,5}))-$F$1,COUNTIF($G23:P23, "&gt;1")&gt;5,AVERAGE(SMALL(($G23:P23),{1,2,3,4}))-$F$1,COUNTIF($G23:P23, "&gt;1")&gt;3,AVERAGE(SMALL(($F23:P23),{1,2,3,4}))-$F$1,COUNTIF($G23:P23, "&gt;1")&gt;1,AVERAGE(SMALL(($E23:P23),{1,2,3,4}))-$F$1,COUNTIF($G23:P23, "&gt;0")=1,AVERAGE(SMALL(($E23:P23),{1,2,3}))-$F$1,COUNTIF($G23:P23, "=0")=0,AVERAGE(SMALL(($E23:P23),{1,2}))-$F$1)</f>
        <v>5.2000000000000028</v>
      </c>
      <c r="AC23" s="29">
        <f>_xlfn.IFS(COUNTIF($G23:Q23, "&gt;1")&gt;6,AVERAGE(SMALL(($G23:Q23),{1,2,3,4,5}))-$F$1,COUNTIF($G23:Q23, "&gt;1")&gt;5,AVERAGE(SMALL(($G23:Q23),{1,2,3,4}))-$F$1,COUNTIF($G23:Q23, "&gt;1")&gt;3,AVERAGE(SMALL(($F23:Q23),{1,2,3,4}))-$F$1,COUNTIF($G23:Q23, "&gt;1")&gt;1,AVERAGE(SMALL(($E23:Q23),{1,2,3,4}))-$F$1,COUNTIF($G23:Q23, "&gt;0")=1,AVERAGE(SMALL(($E23:Q23),{1,2,3}))-$F$1,COUNTIF($G23:Q23, "=0")=0,AVERAGE(SMALL(($E23:Q23),{1,2}))-$F$1)</f>
        <v>5.2000000000000028</v>
      </c>
      <c r="AD23" s="30">
        <f t="shared" si="1"/>
        <v>9</v>
      </c>
      <c r="AE23" s="31">
        <v>2</v>
      </c>
    </row>
    <row r="24" spans="1:71" ht="15.75" x14ac:dyDescent="0.25">
      <c r="A24" s="32" t="s">
        <v>70</v>
      </c>
      <c r="B24" s="26" t="str">
        <f>INDEX('[1]2025 Sign Ups'!$C$2:$C$103,MATCH(A24,'[1]2025 Sign Ups'!$B$2:$B$103,0))</f>
        <v>Y</v>
      </c>
      <c r="C24" s="26">
        <f>VLOOKUP($A24,'[1]2025 Sign Ups'!$B$2:$F$127,4,FALSE)</f>
        <v>2</v>
      </c>
      <c r="D24" s="26" t="str">
        <f>VLOOKUP($A24,'[1]2025 Sign Ups'!$B$2:$G$127,5,FALSE)</f>
        <v>SN</v>
      </c>
      <c r="E24" s="27">
        <f>AVERAGE(G24:I24)</f>
        <v>42</v>
      </c>
      <c r="F24" s="27">
        <f t="shared" si="0"/>
        <v>42</v>
      </c>
      <c r="G24" s="28">
        <f>INDEX('[1]WK 1 F9 2025'!$Y$4:$Y$105, MATCH(A24,'[1]WK 1 F9 2025'!$N$4:$N$105,0))</f>
        <v>42</v>
      </c>
      <c r="H24" s="28" t="str">
        <f>INDEX('[1]WK 2 B9 2025'!$Y$4:$Y$105, MATCH($A24,'[1]WK 2 B9 2025'!$N$4:$N$105,0))</f>
        <v/>
      </c>
      <c r="I24" s="28">
        <f>INDEX('[1]WK 3 F9 2025'!$Y$4:$Y$107, MATCH(A24,'[1]WK 3 F9 2025'!$N$4:$N$107,0))</f>
        <v>42</v>
      </c>
      <c r="J24" s="28">
        <f>INDEX('[1]WK 4 B9 2025'!$Y$4:$Y$105, MATCH(A24,'[1]WK 4 B9 2025'!$N$4:$N$105,0))</f>
        <v>45</v>
      </c>
      <c r="K24" s="28">
        <f>INDEX('[1]WK 5 F9 2025'!$Y$4:$Y$105, MATCH(A24,'[1]WK 5 F9 2025'!$N$4:$N$105,0))</f>
        <v>43</v>
      </c>
      <c r="L24" s="28">
        <f>INDEX('[1]WK 6 B9 2025'!$Y$4:$Y$105, MATCH(A24,'[1]WK 6 B9 2025'!$N$4:$N$105,0))</f>
        <v>51</v>
      </c>
      <c r="M24" s="28">
        <f>INDEX('[1]WK 7 F9 2025'!$Y$4:$Y$107, MATCH(A24,'[1]WK 7 F9 2025'!$N$4:$N$107,0))</f>
        <v>39</v>
      </c>
      <c r="N24" s="28">
        <f>INDEX('[1]WK 8 B9 2025'!$Y$4:$Y$103, MATCH(A24,'[1]WK 8 B9 2025'!$N$4:$N$103,0))</f>
        <v>41</v>
      </c>
      <c r="O24" s="28">
        <f>INDEX('[1]WK 9 F9 2025'!$Y$4:$Y$105, MATCH(A24,'[1]WK 9 F9 2025'!$N$4:$N$105,0))</f>
        <v>39</v>
      </c>
      <c r="P24" s="28" t="str">
        <f>INDEX('[1]WK 10 B9 2025'!$Y$4:$Y$103, MATCH(A24,'[1]WK 10 B9 2025'!$N$4:$N$103,0))</f>
        <v/>
      </c>
      <c r="Q24" s="28" t="str">
        <f>INDEX('[1]WK 11 F9 2025'!$Y$4:$Y$105, MATCH(A24,'[1]WK 11 F9 2025'!$N$4:$N$105,0))</f>
        <v/>
      </c>
      <c r="R24" s="27">
        <f>(G24-$F$1)*0.6</f>
        <v>3.9600000000000009</v>
      </c>
      <c r="S24" s="27">
        <f>R24</f>
        <v>3.9600000000000009</v>
      </c>
      <c r="T24" s="27">
        <f>(I24-$F$1)*0.6</f>
        <v>3.9600000000000009</v>
      </c>
      <c r="U24" s="29">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V24" s="29">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W24" s="29">
        <f>_xlfn.IFS($AD24&gt;6,AVERAGE(SMALL(($G24:$Q24),{1,2,3,4,5}))-$F$1,$AD24&gt;5,AVERAGE(SMALL(($G24:$Q24),{1,2,3,4}))-$F$1,$AD24&gt;3,AVERAGE(SMALL(($F24:$Q24),{1,2,3,4}))-$F$1,$AD24&gt;1,AVERAGE(SMALL(($E24:$Q24),{1,2,3,4}))-$F$1,$AD24=1,AVERAGE(SMALL(($E24:$Q24),{1,2,3}))-$F$1,$AD24=0,AVERAGE(SMALL(($E24:$Q24),{1,2}))-$F$1)</f>
        <v>5.2000000000000028</v>
      </c>
      <c r="X24" s="29">
        <f>_xlfn.IFS(COUNTIF($G24:L24, "&gt;1")&gt;6,AVERAGE(SMALL(($G24:L24),{1,2,3,4,5}))-$F$1,COUNTIF($G24:L24, "&gt;1")&gt;5,AVERAGE(SMALL(($G24:L24),{1,2,3,4}))-$F$1,COUNTIF($G24:L24, "&gt;1")&gt;3,AVERAGE(SMALL(($F24:L24),{1,2,3,4}))-$F$1,COUNTIF($G24:L24, "&gt;1")&gt;1,AVERAGE(SMALL(($E24:L24),{1,2,3,4}))-$F$1,COUNTIF($G24:L24, "&gt;0")=1,AVERAGE(SMALL(($E24:L24),{1,2,3}))-$F$1,COUNTIF($G24:L24, "=0")=0,AVERAGE(SMALL(($E24:L24),{1,2}))-$F$1)</f>
        <v>6.8500000000000014</v>
      </c>
      <c r="Y24" s="29">
        <f>_xlfn.IFS(COUNTIF($G24:M24, "&gt;1")&gt;6,AVERAGE(SMALL(($G24:M24),{1,2,3,4,5}))-$F$1,COUNTIF($G24:M24, "&gt;1")&gt;5,AVERAGE(SMALL(($G24:M24),{1,2,3,4}))-$F$1,COUNTIF($G24:M24, "&gt;1")&gt;3,AVERAGE(SMALL(($F24:M24),{1,2,3,4}))-$F$1,COUNTIF($G24:M24, "&gt;1")&gt;1,AVERAGE(SMALL(($E24:M24),{1,2,3,4}))-$F$1,COUNTIF($G24:M24, "&gt;0")=1,AVERAGE(SMALL(($E24:M24),{1,2,3}))-$F$1,COUNTIF($G24:M24, "=0")=0,AVERAGE(SMALL(($E24:M24),{1,2}))-$F$1)</f>
        <v>6.1000000000000014</v>
      </c>
      <c r="Z24" s="29">
        <f>_xlfn.IFS(COUNTIF($G24:N24, "&gt;1")&gt;6,AVERAGE(SMALL(($G24:N24),{1,2,3,4,5}))-$F$1,COUNTIF($G24:N24, "&gt;1")&gt;5,AVERAGE(SMALL(($G24:N24),{1,2,3,4}))-$F$1,COUNTIF($G24:N24, "&gt;1")&gt;3,AVERAGE(SMALL(($F24:N24),{1,2,3,4}))-$F$1,COUNTIF($G24:N24, "&gt;1")&gt;1,AVERAGE(SMALL(($E24:N24),{1,2,3,4}))-$F$1,COUNTIF($G24:N24, "&gt;0")=1,AVERAGE(SMALL(($E24:N24),{1,2,3}))-$F$1,COUNTIF($G24:N24, "=0")=0,AVERAGE(SMALL(($E24:N24),{1,2}))-$F$1)</f>
        <v>6</v>
      </c>
      <c r="AA24" s="29">
        <f>_xlfn.IFS(COUNTIF($G24:O24, "&gt;1")&gt;6,AVERAGE(SMALL(($G24:O24),{1,2,3,4,5}))-$F$1,COUNTIF($G24:O24, "&gt;1")&gt;5,AVERAGE(SMALL(($G24:O24),{1,2,3,4}))-$F$1,COUNTIF($G24:O24, "&gt;1")&gt;3,AVERAGE(SMALL(($F24:O24),{1,2,3,4}))-$F$1,COUNTIF($G24:O24, "&gt;1")&gt;1,AVERAGE(SMALL(($E24:O24),{1,2,3,4}))-$F$1,COUNTIF($G24:O24, "&gt;0")=1,AVERAGE(SMALL(($E24:O24),{1,2,3}))-$F$1,COUNTIF($G24:O24, "=0")=0,AVERAGE(SMALL(($E24:O24),{1,2}))-$F$1)</f>
        <v>5.2000000000000028</v>
      </c>
      <c r="AB24" s="29">
        <f>_xlfn.IFS(COUNTIF($G24:P24, "&gt;1")&gt;6,AVERAGE(SMALL(($G24:P24),{1,2,3,4,5}))-$F$1,COUNTIF($G24:P24, "&gt;1")&gt;5,AVERAGE(SMALL(($G24:P24),{1,2,3,4}))-$F$1,COUNTIF($G24:P24, "&gt;1")&gt;3,AVERAGE(SMALL(($F24:P24),{1,2,3,4}))-$F$1,COUNTIF($G24:P24, "&gt;1")&gt;1,AVERAGE(SMALL(($E24:P24),{1,2,3,4}))-$F$1,COUNTIF($G24:P24, "&gt;0")=1,AVERAGE(SMALL(($E24:P24),{1,2,3}))-$F$1,COUNTIF($G24:P24, "=0")=0,AVERAGE(SMALL(($E24:P24),{1,2}))-$F$1)</f>
        <v>5.2000000000000028</v>
      </c>
      <c r="AC24" s="29">
        <f>_xlfn.IFS(COUNTIF($G24:Q24, "&gt;1")&gt;6,AVERAGE(SMALL(($G24:Q24),{1,2,3,4,5}))-$F$1,COUNTIF($G24:Q24, "&gt;1")&gt;5,AVERAGE(SMALL(($G24:Q24),{1,2,3,4}))-$F$1,COUNTIF($G24:Q24, "&gt;1")&gt;3,AVERAGE(SMALL(($F24:Q24),{1,2,3,4}))-$F$1,COUNTIF($G24:Q24, "&gt;1")&gt;1,AVERAGE(SMALL(($E24:Q24),{1,2,3,4}))-$F$1,COUNTIF($G24:Q24, "&gt;0")=1,AVERAGE(SMALL(($E24:Q24),{1,2,3}))-$F$1,COUNTIF($G24:Q24, "=0")=0,AVERAGE(SMALL(($E24:Q24),{1,2}))-$F$1)</f>
        <v>5.2000000000000028</v>
      </c>
      <c r="AD24" s="30">
        <f t="shared" si="1"/>
        <v>8</v>
      </c>
      <c r="AE24" s="31">
        <v>1</v>
      </c>
    </row>
    <row r="25" spans="1:71" ht="15.75" x14ac:dyDescent="0.25">
      <c r="A25" s="25" t="s">
        <v>71</v>
      </c>
      <c r="B25" s="26" t="str">
        <f>INDEX('[1]2025 Sign Ups'!$C$2:$C$103,MATCH(A25,'[1]2025 Sign Ups'!$B$2:$B$103,0))</f>
        <v>Y</v>
      </c>
      <c r="C25" s="26">
        <f>VLOOKUP($A25,'[1]2025 Sign Ups'!$B$2:$F$127,4,FALSE)</f>
        <v>4</v>
      </c>
      <c r="D25" s="26" t="str">
        <f>VLOOKUP($A25,'[1]2025 Sign Ups'!$B$2:$G$127,5,FALSE)</f>
        <v>S</v>
      </c>
      <c r="E25" s="27">
        <f>R25+35.4</f>
        <v>45.5</v>
      </c>
      <c r="F25" s="27">
        <f t="shared" si="0"/>
        <v>45.5</v>
      </c>
      <c r="G25" s="28" t="str">
        <f>INDEX('[1]WK 1 F9 2025'!$Y$4:$Y$105, MATCH(A25,'[1]WK 1 F9 2025'!$N$4:$N$105,0))</f>
        <v/>
      </c>
      <c r="H25" s="28">
        <f>INDEX('[1]WK 2 B9 2025'!$Y$4:$Y$105, MATCH($A25,'[1]WK 2 B9 2025'!$N$4:$N$105,0))</f>
        <v>45</v>
      </c>
      <c r="I25" s="28">
        <f>INDEX('[1]WK 3 F9 2025'!$Y$4:$Y$107, MATCH(A25,'[1]WK 3 F9 2025'!$N$4:$N$107,0))</f>
        <v>50</v>
      </c>
      <c r="J25" s="28">
        <f>INDEX('[1]WK 4 B9 2025'!$Y$4:$Y$105, MATCH(A25,'[1]WK 4 B9 2025'!$N$4:$N$105,0))</f>
        <v>48</v>
      </c>
      <c r="K25" s="28">
        <f>INDEX('[1]WK 5 F9 2025'!$Y$4:$Y$105, MATCH(A25,'[1]WK 5 F9 2025'!$N$4:$N$105,0))</f>
        <v>46</v>
      </c>
      <c r="L25" s="28" t="str">
        <f>INDEX('[1]WK 6 B9 2025'!$Y$4:$Y$105, MATCH(A25,'[1]WK 6 B9 2025'!$N$4:$N$105,0))</f>
        <v/>
      </c>
      <c r="M25" s="28">
        <f>INDEX('[1]WK 7 F9 2025'!$Y$4:$Y$107, MATCH(A25,'[1]WK 7 F9 2025'!$N$4:$N$107,0))</f>
        <v>46</v>
      </c>
      <c r="N25" s="28">
        <f>INDEX('[1]WK 8 B9 2025'!$Y$4:$Y$103, MATCH(A25,'[1]WK 8 B9 2025'!$N$4:$N$103,0))</f>
        <v>50</v>
      </c>
      <c r="O25" s="28">
        <f>INDEX('[1]WK 9 F9 2025'!$Y$4:$Y$105, MATCH(A25,'[1]WK 9 F9 2025'!$N$4:$N$105,0))</f>
        <v>43</v>
      </c>
      <c r="P25" s="28" t="str">
        <f>INDEX('[1]WK 10 B9 2025'!$Y$4:$Y$103, MATCH(A25,'[1]WK 10 B9 2025'!$N$4:$N$103,0))</f>
        <v/>
      </c>
      <c r="Q25" s="28" t="str">
        <f>INDEX('[1]WK 11 F9 2025'!$Y$4:$Y$105, MATCH(A25,'[1]WK 11 F9 2025'!$N$4:$N$105,0))</f>
        <v/>
      </c>
      <c r="R25" s="27">
        <f>VLOOKUP($A25,'[1]2025 Sign Ups'!$B$2:$K$104,3,FALSE)</f>
        <v>10.100000000000001</v>
      </c>
      <c r="S25" s="29">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T25" s="29">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U25" s="29">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V25" s="29">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W25" s="29">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X25" s="29">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Y25" s="29">
        <f>_xlfn.IFS(COUNTIF($G25:M25, "&gt;1")&gt;6,AVERAGE(SMALL(($G25:M25),{1,2,3,4,5}))-$F$1,COUNTIF($G25:M25, "&gt;1")&gt;5,AVERAGE(SMALL(($G25:M25),{1,2,3,4}))-$F$1,COUNTIF($G25:M25, "&gt;1")&gt;3,AVERAGE(SMALL(($F25:M25),{1,2,3,4}))-$F$1,COUNTIF($G25:M25, "&gt;1")&gt;1,AVERAGE(SMALL(($E25:M25),{1,2,3,4}))-$F$1,COUNTIF($G25:M25, "&gt;0")=1,AVERAGE(SMALL(($E25:M25),{1,2,3}))-$F$1,COUNTIF($G25:M25, "=0")=0,AVERAGE(SMALL(($E25:M25),{1,2}))-$F$1)</f>
        <v>10.225000000000001</v>
      </c>
      <c r="Z25" s="29">
        <f>_xlfn.IFS(COUNTIF($G25:N25, "&gt;1")&gt;6,AVERAGE(SMALL(($G25:N25),{1,2,3,4,5}))-$F$1,COUNTIF($G25:N25, "&gt;1")&gt;5,AVERAGE(SMALL(($G25:N25),{1,2,3,4}))-$F$1,COUNTIF($G25:N25, "&gt;1")&gt;3,AVERAGE(SMALL(($F25:N25),{1,2,3,4}))-$F$1,COUNTIF($G25:N25, "&gt;1")&gt;1,AVERAGE(SMALL(($E25:N25),{1,2,3,4}))-$F$1,COUNTIF($G25:N25, "&gt;0")=1,AVERAGE(SMALL(($E25:N25),{1,2,3}))-$F$1,COUNTIF($G25:N25, "=0")=0,AVERAGE(SMALL(($E25:N25),{1,2}))-$F$1)</f>
        <v>10.850000000000001</v>
      </c>
      <c r="AA25" s="29">
        <f>_xlfn.IFS(COUNTIF($G25:O25, "&gt;1")&gt;6,AVERAGE(SMALL(($G25:O25),{1,2,3,4,5}))-$F$1,COUNTIF($G25:O25, "&gt;1")&gt;5,AVERAGE(SMALL(($G25:O25),{1,2,3,4}))-$F$1,COUNTIF($G25:O25, "&gt;1")&gt;3,AVERAGE(SMALL(($F25:O25),{1,2,3,4}))-$F$1,COUNTIF($G25:O25, "&gt;1")&gt;1,AVERAGE(SMALL(($E25:O25),{1,2,3,4}))-$F$1,COUNTIF($G25:O25, "&gt;0")=1,AVERAGE(SMALL(($E25:O25),{1,2,3}))-$F$1,COUNTIF($G25:O25, "=0")=0,AVERAGE(SMALL(($E25:O25),{1,2}))-$F$1)</f>
        <v>10.200000000000003</v>
      </c>
      <c r="AB25" s="29">
        <f>_xlfn.IFS(COUNTIF($G25:P25, "&gt;1")&gt;6,AVERAGE(SMALL(($G25:P25),{1,2,3,4,5}))-$F$1,COUNTIF($G25:P25, "&gt;1")&gt;5,AVERAGE(SMALL(($G25:P25),{1,2,3,4}))-$F$1,COUNTIF($G25:P25, "&gt;1")&gt;3,AVERAGE(SMALL(($F25:P25),{1,2,3,4}))-$F$1,COUNTIF($G25:P25, "&gt;1")&gt;1,AVERAGE(SMALL(($E25:P25),{1,2,3,4}))-$F$1,COUNTIF($G25:P25, "&gt;0")=1,AVERAGE(SMALL(($E25:P25),{1,2,3}))-$F$1,COUNTIF($G25:P25, "=0")=0,AVERAGE(SMALL(($E25:P25),{1,2}))-$F$1)</f>
        <v>10.200000000000003</v>
      </c>
      <c r="AC25" s="29">
        <f>_xlfn.IFS(COUNTIF($G25:Q25, "&gt;1")&gt;6,AVERAGE(SMALL(($G25:Q25),{1,2,3,4,5}))-$F$1,COUNTIF($G25:Q25, "&gt;1")&gt;5,AVERAGE(SMALL(($G25:Q25),{1,2,3,4}))-$F$1,COUNTIF($G25:Q25, "&gt;1")&gt;3,AVERAGE(SMALL(($F25:Q25),{1,2,3,4}))-$F$1,COUNTIF($G25:Q25, "&gt;1")&gt;1,AVERAGE(SMALL(($E25:Q25),{1,2,3,4}))-$F$1,COUNTIF($G25:Q25, "&gt;0")=1,AVERAGE(SMALL(($E25:Q25),{1,2,3}))-$F$1,COUNTIF($G25:Q25, "=0")=0,AVERAGE(SMALL(($E25:Q25),{1,2}))-$F$1)</f>
        <v>10.200000000000003</v>
      </c>
      <c r="AD25" s="30">
        <f t="shared" si="1"/>
        <v>7</v>
      </c>
      <c r="AE25" s="31">
        <v>2</v>
      </c>
    </row>
    <row r="26" spans="1:71" ht="15.75" x14ac:dyDescent="0.25">
      <c r="A26" s="32" t="s">
        <v>72</v>
      </c>
      <c r="B26" s="36" t="s">
        <v>42</v>
      </c>
      <c r="C26" s="26">
        <f>VLOOKUP($A26,'[1]2025 Sign Ups'!$B$2:$F$127,4,FALSE)</f>
        <v>3</v>
      </c>
      <c r="D26" s="26" t="str">
        <f>VLOOKUP($A26,'[1]2025 Sign Ups'!$B$2:$G$127,5,FALSE)</f>
        <v>R</v>
      </c>
      <c r="E26" s="27">
        <f>AVERAGE(G26:I26)</f>
        <v>55</v>
      </c>
      <c r="F26" s="27">
        <f t="shared" si="0"/>
        <v>55</v>
      </c>
      <c r="G26" s="28">
        <f>INDEX('[1]WK 1 F9 2025'!$Y$4:$Y$105, MATCH(A26,'[1]WK 1 F9 2025'!$N$4:$N$105,0))</f>
        <v>53</v>
      </c>
      <c r="H26" s="28" t="str">
        <f>INDEX('[1]WK 2 B9 2025'!$Y$4:$Y$105, MATCH($A26,'[1]WK 2 B9 2025'!$N$4:$N$105,0))</f>
        <v/>
      </c>
      <c r="I26" s="28">
        <f>INDEX('[1]WK 3 F9 2025'!$Y$4:$Y$107, MATCH(A26,'[1]WK 3 F9 2025'!$N$4:$N$107,0))</f>
        <v>57</v>
      </c>
      <c r="J26" s="28">
        <f>INDEX('[1]WK 4 B9 2025'!$Y$4:$Y$105, MATCH(A26,'[1]WK 4 B9 2025'!$N$4:$N$105,0))</f>
        <v>46</v>
      </c>
      <c r="K26" s="28">
        <f>INDEX('[1]WK 5 F9 2025'!$Y$4:$Y$105, MATCH(A26,'[1]WK 5 F9 2025'!$N$4:$N$105,0))</f>
        <v>51</v>
      </c>
      <c r="L26" s="28" t="str">
        <f>INDEX('[1]WK 6 B9 2025'!$Y$4:$Y$105, MATCH(A26,'[1]WK 6 B9 2025'!$N$4:$N$105,0))</f>
        <v/>
      </c>
      <c r="M26" s="28">
        <f>INDEX('[1]WK 7 F9 2025'!$Y$4:$Y$107, MATCH(A26,'[1]WK 7 F9 2025'!$N$4:$N$107,0))</f>
        <v>44</v>
      </c>
      <c r="N26" s="28">
        <f>INDEX('[1]WK 8 B9 2025'!$Y$4:$Y$103, MATCH(A26,'[1]WK 8 B9 2025'!$N$4:$N$103,0))</f>
        <v>50</v>
      </c>
      <c r="O26" s="28">
        <f>INDEX('[1]WK 9 F9 2025'!$Y$4:$Y$105, MATCH(A26,'[1]WK 9 F9 2025'!$N$4:$N$105,0))</f>
        <v>41</v>
      </c>
      <c r="P26" s="28" t="str">
        <f>INDEX('[1]WK 10 B9 2025'!$Y$4:$Y$103, MATCH(A26,'[1]WK 10 B9 2025'!$N$4:$N$103,0))</f>
        <v/>
      </c>
      <c r="Q26" s="28" t="str">
        <f>INDEX('[1]WK 11 F9 2025'!$Y$4:$Y$105, MATCH(A26,'[1]WK 11 F9 2025'!$N$4:$N$105,0))</f>
        <v/>
      </c>
      <c r="R26" s="27">
        <f>(G26-$F$1)*0.8</f>
        <v>14.080000000000002</v>
      </c>
      <c r="S26" s="27" t="s">
        <v>60</v>
      </c>
      <c r="T26" s="27">
        <f>(I26-$F$1)*0.8</f>
        <v>17.28</v>
      </c>
      <c r="U26" s="29">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V26" s="29">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W26" s="29">
        <f>_xlfn.IFS($AD26&gt;6,AVERAGE(SMALL(($G26:$Q26),{1,2,3,4,5}))-$F$1,$AD26&gt;5,AVERAGE(SMALL(($G26:$Q26),{1,2,3,4}))-$F$1,$AD26&gt;3,AVERAGE(SMALL(($F26:$Q26),{1,2,3,4}))-$F$1,$AD26&gt;1,AVERAGE(SMALL(($E26:$Q26),{1,2,3,4}))-$F$1,$AD26=1,AVERAGE(SMALL(($E26:$Q26),{1,2,3}))-$F$1,$AD26=0,AVERAGE(SMALL(($E26:$Q26),{1,2}))-$F$1)</f>
        <v>11</v>
      </c>
      <c r="X26" s="29">
        <f>_xlfn.IFS(COUNTIF($G26:L26, "&gt;1")&gt;6,AVERAGE(SMALL(($G26:L26),{1,2,3,4,5}))-$F$1,COUNTIF($G26:L26, "&gt;1")&gt;5,AVERAGE(SMALL(($G26:L26),{1,2,3,4}))-$F$1,COUNTIF($G26:L26, "&gt;1")&gt;3,AVERAGE(SMALL(($F26:L26),{1,2,3,4}))-$F$1,COUNTIF($G26:L26, "&gt;1")&gt;1,AVERAGE(SMALL(($E26:L26),{1,2,3,4}))-$F$1,COUNTIF($G26:L26, "&gt;0")=1,AVERAGE(SMALL(($E26:L26),{1,2,3}))-$F$1,COUNTIF($G26:L26, "=0")=0,AVERAGE(SMALL(($E26:L26),{1,2}))-$F$1)</f>
        <v>15.850000000000001</v>
      </c>
      <c r="Y26" s="29">
        <f>_xlfn.IFS(COUNTIF($G26:M26, "&gt;1")&gt;6,AVERAGE(SMALL(($G26:M26),{1,2,3,4,5}))-$F$1,COUNTIF($G26:M26, "&gt;1")&gt;5,AVERAGE(SMALL(($G26:M26),{1,2,3,4}))-$F$1,COUNTIF($G26:M26, "&gt;1")&gt;3,AVERAGE(SMALL(($F26:M26),{1,2,3,4}))-$F$1,COUNTIF($G26:M26, "&gt;1")&gt;1,AVERAGE(SMALL(($E26:M26),{1,2,3,4}))-$F$1,COUNTIF($G26:M26, "&gt;0")=1,AVERAGE(SMALL(($E26:M26),{1,2,3}))-$F$1,COUNTIF($G26:M26, "=0")=0,AVERAGE(SMALL(($E26:M26),{1,2}))-$F$1)</f>
        <v>13.100000000000001</v>
      </c>
      <c r="Z26" s="29">
        <f>_xlfn.IFS(COUNTIF($G26:N26, "&gt;1")&gt;6,AVERAGE(SMALL(($G26:N26),{1,2,3,4,5}))-$F$1,COUNTIF($G26:N26, "&gt;1")&gt;5,AVERAGE(SMALL(($G26:N26),{1,2,3,4}))-$F$1,COUNTIF($G26:N26, "&gt;1")&gt;3,AVERAGE(SMALL(($F26:N26),{1,2,3,4}))-$F$1,COUNTIF($G26:N26, "&gt;1")&gt;1,AVERAGE(SMALL(($E26:N26),{1,2,3,4}))-$F$1,COUNTIF($G26:N26, "&gt;0")=1,AVERAGE(SMALL(($E26:N26),{1,2,3}))-$F$1,COUNTIF($G26:N26, "=0")=0,AVERAGE(SMALL(($E26:N26),{1,2}))-$F$1)</f>
        <v>12.350000000000001</v>
      </c>
      <c r="AA26" s="29">
        <f>_xlfn.IFS(COUNTIF($G26:O26, "&gt;1")&gt;6,AVERAGE(SMALL(($G26:O26),{1,2,3,4,5}))-$F$1,COUNTIF($G26:O26, "&gt;1")&gt;5,AVERAGE(SMALL(($G26:O26),{1,2,3,4}))-$F$1,COUNTIF($G26:O26, "&gt;1")&gt;3,AVERAGE(SMALL(($F26:O26),{1,2,3,4}))-$F$1,COUNTIF($G26:O26, "&gt;1")&gt;1,AVERAGE(SMALL(($E26:O26),{1,2,3,4}))-$F$1,COUNTIF($G26:O26, "&gt;0")=1,AVERAGE(SMALL(($E26:O26),{1,2,3}))-$F$1,COUNTIF($G26:O26, "=0")=0,AVERAGE(SMALL(($E26:O26),{1,2}))-$F$1)</f>
        <v>11</v>
      </c>
      <c r="AB26" s="29">
        <f>_xlfn.IFS(COUNTIF($G26:P26, "&gt;1")&gt;6,AVERAGE(SMALL(($G26:P26),{1,2,3,4,5}))-$F$1,COUNTIF($G26:P26, "&gt;1")&gt;5,AVERAGE(SMALL(($G26:P26),{1,2,3,4}))-$F$1,COUNTIF($G26:P26, "&gt;1")&gt;3,AVERAGE(SMALL(($F26:P26),{1,2,3,4}))-$F$1,COUNTIF($G26:P26, "&gt;1")&gt;1,AVERAGE(SMALL(($E26:P26),{1,2,3,4}))-$F$1,COUNTIF($G26:P26, "&gt;0")=1,AVERAGE(SMALL(($E26:P26),{1,2,3}))-$F$1,COUNTIF($G26:P26, "=0")=0,AVERAGE(SMALL(($E26:P26),{1,2}))-$F$1)</f>
        <v>11</v>
      </c>
      <c r="AC26" s="29">
        <f>_xlfn.IFS(COUNTIF($G26:Q26, "&gt;1")&gt;6,AVERAGE(SMALL(($G26:Q26),{1,2,3,4,5}))-$F$1,COUNTIF($G26:Q26, "&gt;1")&gt;5,AVERAGE(SMALL(($G26:Q26),{1,2,3,4}))-$F$1,COUNTIF($G26:Q26, "&gt;1")&gt;3,AVERAGE(SMALL(($F26:Q26),{1,2,3,4}))-$F$1,COUNTIF($G26:Q26, "&gt;1")&gt;1,AVERAGE(SMALL(($E26:Q26),{1,2,3,4}))-$F$1,COUNTIF($G26:Q26, "&gt;0")=1,AVERAGE(SMALL(($E26:Q26),{1,2,3}))-$F$1,COUNTIF($G26:Q26, "=0")=0,AVERAGE(SMALL(($E26:Q26),{1,2}))-$F$1)</f>
        <v>11</v>
      </c>
      <c r="AD26" s="30">
        <f t="shared" si="1"/>
        <v>7</v>
      </c>
      <c r="AE26" s="31">
        <v>0</v>
      </c>
    </row>
    <row r="27" spans="1:71" ht="15.75" x14ac:dyDescent="0.25">
      <c r="A27" s="25" t="s">
        <v>73</v>
      </c>
      <c r="B27" s="26" t="str">
        <f>INDEX('[1]2025 Sign Ups'!$C$2:$C$103,MATCH(A27,'[1]2025 Sign Ups'!$B$2:$B$103,0))</f>
        <v>Y</v>
      </c>
      <c r="C27" s="26">
        <f>VLOOKUP($A27,'[1]2025 Sign Ups'!$B$2:$F$127,4,FALSE)</f>
        <v>7</v>
      </c>
      <c r="D27" s="26" t="str">
        <f>VLOOKUP($A27,'[1]2025 Sign Ups'!$B$2:$G$127,5,FALSE)</f>
        <v>R</v>
      </c>
      <c r="E27" s="27">
        <f t="shared" ref="E27:E32" si="3">R27+35.4</f>
        <v>51.333333333333336</v>
      </c>
      <c r="F27" s="27">
        <f t="shared" si="0"/>
        <v>51.333333333333336</v>
      </c>
      <c r="G27" s="28">
        <f>INDEX('[1]WK 1 F9 2025'!$Y$4:$Y$105, MATCH(A27,'[1]WK 1 F9 2025'!$N$4:$N$105,0))</f>
        <v>59</v>
      </c>
      <c r="H27" s="28">
        <f>INDEX('[1]WK 2 B9 2025'!$Y$4:$Y$105, MATCH($A27,'[1]WK 2 B9 2025'!$N$4:$N$105,0))</f>
        <v>57</v>
      </c>
      <c r="I27" s="28">
        <f>INDEX('[1]WK 3 F9 2025'!$Y$4:$Y$107, MATCH(A27,'[1]WK 3 F9 2025'!$N$4:$N$107,0))</f>
        <v>54</v>
      </c>
      <c r="J27" s="28">
        <f>INDEX('[1]WK 4 B9 2025'!$Y$4:$Y$105, MATCH(A27,'[1]WK 4 B9 2025'!$N$4:$N$105,0))</f>
        <v>57</v>
      </c>
      <c r="K27" s="28">
        <f>INDEX('[1]WK 5 F9 2025'!$Y$4:$Y$105, MATCH(A27,'[1]WK 5 F9 2025'!$N$4:$N$105,0))</f>
        <v>54</v>
      </c>
      <c r="L27" s="28">
        <f>INDEX('[1]WK 6 B9 2025'!$Y$4:$Y$105, MATCH(A27,'[1]WK 6 B9 2025'!$N$4:$N$105,0))</f>
        <v>55</v>
      </c>
      <c r="M27" s="28">
        <f>INDEX('[1]WK 7 F9 2025'!$Y$4:$Y$107, MATCH(A27,'[1]WK 7 F9 2025'!$N$4:$N$107,0))</f>
        <v>57</v>
      </c>
      <c r="N27" s="28">
        <f>INDEX('[1]WK 8 B9 2025'!$Y$4:$Y$103, MATCH(A27,'[1]WK 8 B9 2025'!$N$4:$N$103,0))</f>
        <v>56</v>
      </c>
      <c r="O27" s="28">
        <f>INDEX('[1]WK 9 F9 2025'!$Y$4:$Y$105, MATCH(A27,'[1]WK 9 F9 2025'!$N$4:$N$105,0))</f>
        <v>50</v>
      </c>
      <c r="P27" s="28" t="str">
        <f>INDEX('[1]WK 10 B9 2025'!$Y$4:$Y$103, MATCH(A27,'[1]WK 10 B9 2025'!$N$4:$N$103,0))</f>
        <v/>
      </c>
      <c r="Q27" s="28" t="str">
        <f>INDEX('[1]WK 11 F9 2025'!$Y$4:$Y$105, MATCH(A27,'[1]WK 11 F9 2025'!$N$4:$N$105,0))</f>
        <v/>
      </c>
      <c r="R27" s="27">
        <f>VLOOKUP($A27,'[1]2025 Sign Ups'!$B$2:$K$104,3,FALSE)</f>
        <v>15.933333333333337</v>
      </c>
      <c r="S27" s="29">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T27" s="29">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U27" s="29">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V27" s="29">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W27" s="29">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X27" s="29">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Y27" s="29">
        <f>_xlfn.IFS(COUNTIF($G27:M27, "&gt;1")&gt;6,AVERAGE(SMALL(($G27:M27),{1,2,3,4,5}))-$F$1,COUNTIF($G27:M27, "&gt;1")&gt;5,AVERAGE(SMALL(($G27:M27),{1,2,3,4}))-$F$1,COUNTIF($G27:M27, "&gt;1")&gt;3,AVERAGE(SMALL(($F27:M27),{1,2,3,4}))-$F$1,COUNTIF($G27:M27, "&gt;1")&gt;1,AVERAGE(SMALL(($E27:M27),{1,2,3,4}))-$F$1,COUNTIF($G27:M27, "&gt;0")=1,AVERAGE(SMALL(($E27:M27),{1,2,3}))-$F$1,COUNTIF($G27:M27, "=0")=0,AVERAGE(SMALL(($E27:M27),{1,2}))-$F$1)</f>
        <v>20</v>
      </c>
      <c r="Z27" s="29">
        <f>_xlfn.IFS(COUNTIF($G27:N27, "&gt;1")&gt;6,AVERAGE(SMALL(($G27:N27),{1,2,3,4,5}))-$F$1,COUNTIF($G27:N27, "&gt;1")&gt;5,AVERAGE(SMALL(($G27:N27),{1,2,3,4}))-$F$1,COUNTIF($G27:N27, "&gt;1")&gt;3,AVERAGE(SMALL(($F27:N27),{1,2,3,4}))-$F$1,COUNTIF($G27:N27, "&gt;1")&gt;1,AVERAGE(SMALL(($E27:N27),{1,2,3,4}))-$F$1,COUNTIF($G27:N27, "&gt;0")=1,AVERAGE(SMALL(($E27:N27),{1,2,3}))-$F$1,COUNTIF($G27:N27, "=0")=0,AVERAGE(SMALL(($E27:N27),{1,2}))-$F$1)</f>
        <v>19.800000000000004</v>
      </c>
      <c r="AA27" s="29">
        <f>_xlfn.IFS(COUNTIF($G27:O27, "&gt;1")&gt;6,AVERAGE(SMALL(($G27:O27),{1,2,3,4,5}))-$F$1,COUNTIF($G27:O27, "&gt;1")&gt;5,AVERAGE(SMALL(($G27:O27),{1,2,3,4}))-$F$1,COUNTIF($G27:O27, "&gt;1")&gt;3,AVERAGE(SMALL(($F27:O27),{1,2,3,4}))-$F$1,COUNTIF($G27:O27, "&gt;1")&gt;1,AVERAGE(SMALL(($E27:O27),{1,2,3,4}))-$F$1,COUNTIF($G27:O27, "&gt;0")=1,AVERAGE(SMALL(($E27:O27),{1,2,3}))-$F$1,COUNTIF($G27:O27, "=0")=0,AVERAGE(SMALL(($E27:O27),{1,2}))-$F$1)</f>
        <v>18.399999999999999</v>
      </c>
      <c r="AB27" s="29">
        <f>_xlfn.IFS(COUNTIF($G27:P27, "&gt;1")&gt;6,AVERAGE(SMALL(($G27:P27),{1,2,3,4,5}))-$F$1,COUNTIF($G27:P27, "&gt;1")&gt;5,AVERAGE(SMALL(($G27:P27),{1,2,3,4}))-$F$1,COUNTIF($G27:P27, "&gt;1")&gt;3,AVERAGE(SMALL(($F27:P27),{1,2,3,4}))-$F$1,COUNTIF($G27:P27, "&gt;1")&gt;1,AVERAGE(SMALL(($E27:P27),{1,2,3,4}))-$F$1,COUNTIF($G27:P27, "&gt;0")=1,AVERAGE(SMALL(($E27:P27),{1,2,3}))-$F$1,COUNTIF($G27:P27, "=0")=0,AVERAGE(SMALL(($E27:P27),{1,2}))-$F$1)</f>
        <v>18.399999999999999</v>
      </c>
      <c r="AC27" s="29">
        <f>_xlfn.IFS(COUNTIF($G27:Q27, "&gt;1")&gt;6,AVERAGE(SMALL(($G27:Q27),{1,2,3,4,5}))-$F$1,COUNTIF($G27:Q27, "&gt;1")&gt;5,AVERAGE(SMALL(($G27:Q27),{1,2,3,4}))-$F$1,COUNTIF($G27:Q27, "&gt;1")&gt;3,AVERAGE(SMALL(($F27:Q27),{1,2,3,4}))-$F$1,COUNTIF($G27:Q27, "&gt;1")&gt;1,AVERAGE(SMALL(($E27:Q27),{1,2,3,4}))-$F$1,COUNTIF($G27:Q27, "&gt;0")=1,AVERAGE(SMALL(($E27:Q27),{1,2,3}))-$F$1,COUNTIF($G27:Q27, "=0")=0,AVERAGE(SMALL(($E27:Q27),{1,2}))-$F$1)</f>
        <v>18.399999999999999</v>
      </c>
      <c r="AD27" s="30">
        <f t="shared" si="1"/>
        <v>9</v>
      </c>
      <c r="AE27" s="31">
        <v>2</v>
      </c>
    </row>
    <row r="28" spans="1:71" ht="15.75" x14ac:dyDescent="0.25">
      <c r="A28" s="25" t="s">
        <v>74</v>
      </c>
      <c r="B28" s="26" t="str">
        <f>INDEX('[1]2025 Sign Ups'!$C$2:$C$103,MATCH(A28,'[1]2025 Sign Ups'!$B$2:$B$103,0))</f>
        <v>Y</v>
      </c>
      <c r="C28" s="26">
        <f>VLOOKUP($A28,'[1]2025 Sign Ups'!$B$2:$F$127,4,FALSE)</f>
        <v>7</v>
      </c>
      <c r="D28" s="26" t="str">
        <f>VLOOKUP($A28,'[1]2025 Sign Ups'!$B$2:$G$127,5,FALSE)</f>
        <v>R</v>
      </c>
      <c r="E28" s="27">
        <f t="shared" si="3"/>
        <v>38</v>
      </c>
      <c r="F28" s="27">
        <f t="shared" si="0"/>
        <v>38</v>
      </c>
      <c r="G28" s="28" t="str">
        <f>INDEX('[1]WK 1 F9 2025'!$Y$4:$Y$105, MATCH(A28,'[1]WK 1 F9 2025'!$N$4:$N$105,0))</f>
        <v/>
      </c>
      <c r="H28" s="28">
        <f>INDEX('[1]WK 2 B9 2025'!$Y$4:$Y$105, MATCH($A28,'[1]WK 2 B9 2025'!$N$4:$N$105,0))</f>
        <v>38</v>
      </c>
      <c r="I28" s="28">
        <f>INDEX('[1]WK 3 F9 2025'!$Y$4:$Y$107, MATCH(A28,'[1]WK 3 F9 2025'!$N$4:$N$107,0))</f>
        <v>39</v>
      </c>
      <c r="J28" s="28">
        <f>INDEX('[1]WK 4 B9 2025'!$Y$4:$Y$105, MATCH(A28,'[1]WK 4 B9 2025'!$N$4:$N$105,0))</f>
        <v>41</v>
      </c>
      <c r="K28" s="28">
        <f>INDEX('[1]WK 5 F9 2025'!$Y$4:$Y$105, MATCH(A28,'[1]WK 5 F9 2025'!$N$4:$N$105,0))</f>
        <v>37</v>
      </c>
      <c r="L28" s="28">
        <f>INDEX('[1]WK 6 B9 2025'!$Y$4:$Y$105, MATCH(A28,'[1]WK 6 B9 2025'!$N$4:$N$105,0))</f>
        <v>39</v>
      </c>
      <c r="M28" s="28">
        <f>INDEX('[1]WK 7 F9 2025'!$Y$4:$Y$107, MATCH(A28,'[1]WK 7 F9 2025'!$N$4:$N$107,0))</f>
        <v>39</v>
      </c>
      <c r="N28" s="28" t="str">
        <f>INDEX('[1]WK 8 B9 2025'!$Y$4:$Y$103, MATCH(A28,'[1]WK 8 B9 2025'!$N$4:$N$103,0))</f>
        <v/>
      </c>
      <c r="O28" s="28">
        <f>INDEX('[1]WK 9 F9 2025'!$Y$4:$Y$105, MATCH(A28,'[1]WK 9 F9 2025'!$N$4:$N$105,0))</f>
        <v>41</v>
      </c>
      <c r="P28" s="28" t="str">
        <f>INDEX('[1]WK 10 B9 2025'!$Y$4:$Y$103, MATCH(A28,'[1]WK 10 B9 2025'!$N$4:$N$103,0))</f>
        <v/>
      </c>
      <c r="Q28" s="28" t="str">
        <f>INDEX('[1]WK 11 F9 2025'!$Y$4:$Y$105, MATCH(A28,'[1]WK 11 F9 2025'!$N$4:$N$105,0))</f>
        <v/>
      </c>
      <c r="R28" s="27">
        <f>VLOOKUP($A28,'[1]2025 Sign Ups'!$B$2:$K$104,3,FALSE)</f>
        <v>2.6000000000000014</v>
      </c>
      <c r="S28" s="29">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T28" s="29">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U28" s="29">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V28" s="29">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W28" s="29">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X28" s="29">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Y28" s="29">
        <f>_xlfn.IFS(COUNTIF($G28:M28, "&gt;1")&gt;6,AVERAGE(SMALL(($G28:M28),{1,2,3,4,5}))-$F$1,COUNTIF($G28:M28, "&gt;1")&gt;5,AVERAGE(SMALL(($G28:M28),{1,2,3,4}))-$F$1,COUNTIF($G28:M28, "&gt;1")&gt;3,AVERAGE(SMALL(($F28:M28),{1,2,3,4}))-$F$1,COUNTIF($G28:M28, "&gt;1")&gt;1,AVERAGE(SMALL(($E28:M28),{1,2,3,4}))-$F$1,COUNTIF($G28:M28, "&gt;0")=1,AVERAGE(SMALL(($E28:M28),{1,2,3}))-$F$1,COUNTIF($G28:M28, "=0")=0,AVERAGE(SMALL(($E28:M28),{1,2}))-$F$1)</f>
        <v>2.8500000000000014</v>
      </c>
      <c r="Z28" s="29">
        <f>_xlfn.IFS(COUNTIF($G28:N28, "&gt;1")&gt;6,AVERAGE(SMALL(($G28:N28),{1,2,3,4,5}))-$F$1,COUNTIF($G28:N28, "&gt;1")&gt;5,AVERAGE(SMALL(($G28:N28),{1,2,3,4}))-$F$1,COUNTIF($G28:N28, "&gt;1")&gt;3,AVERAGE(SMALL(($F28:N28),{1,2,3,4}))-$F$1,COUNTIF($G28:N28, "&gt;1")&gt;1,AVERAGE(SMALL(($E28:N28),{1,2,3,4}))-$F$1,COUNTIF($G28:N28, "&gt;0")=1,AVERAGE(SMALL(($E28:N28),{1,2,3}))-$F$1,COUNTIF($G28:N28, "=0")=0,AVERAGE(SMALL(($E28:N28),{1,2}))-$F$1)</f>
        <v>2.8500000000000014</v>
      </c>
      <c r="AA28" s="29">
        <f>_xlfn.IFS(COUNTIF($G28:O28, "&gt;1")&gt;6,AVERAGE(SMALL(($G28:O28),{1,2,3,4,5}))-$F$1,COUNTIF($G28:O28, "&gt;1")&gt;5,AVERAGE(SMALL(($G28:O28),{1,2,3,4}))-$F$1,COUNTIF($G28:O28, "&gt;1")&gt;3,AVERAGE(SMALL(($F28:O28),{1,2,3,4}))-$F$1,COUNTIF($G28:O28, "&gt;1")&gt;1,AVERAGE(SMALL(($E28:O28),{1,2,3,4}))-$F$1,COUNTIF($G28:O28, "&gt;0")=1,AVERAGE(SMALL(($E28:O28),{1,2,3}))-$F$1,COUNTIF($G28:O28, "=0")=0,AVERAGE(SMALL(($E28:O28),{1,2}))-$F$1)</f>
        <v>3</v>
      </c>
      <c r="AB28" s="29">
        <f>_xlfn.IFS(COUNTIF($G28:P28, "&gt;1")&gt;6,AVERAGE(SMALL(($G28:P28),{1,2,3,4,5}))-$F$1,COUNTIF($G28:P28, "&gt;1")&gt;5,AVERAGE(SMALL(($G28:P28),{1,2,3,4}))-$F$1,COUNTIF($G28:P28, "&gt;1")&gt;3,AVERAGE(SMALL(($F28:P28),{1,2,3,4}))-$F$1,COUNTIF($G28:P28, "&gt;1")&gt;1,AVERAGE(SMALL(($E28:P28),{1,2,3,4}))-$F$1,COUNTIF($G28:P28, "&gt;0")=1,AVERAGE(SMALL(($E28:P28),{1,2,3}))-$F$1,COUNTIF($G28:P28, "=0")=0,AVERAGE(SMALL(($E28:P28),{1,2}))-$F$1)</f>
        <v>3</v>
      </c>
      <c r="AC28" s="29">
        <f>_xlfn.IFS(COUNTIF($G28:Q28, "&gt;1")&gt;6,AVERAGE(SMALL(($G28:Q28),{1,2,3,4,5}))-$F$1,COUNTIF($G28:Q28, "&gt;1")&gt;5,AVERAGE(SMALL(($G28:Q28),{1,2,3,4}))-$F$1,COUNTIF($G28:Q28, "&gt;1")&gt;3,AVERAGE(SMALL(($F28:Q28),{1,2,3,4}))-$F$1,COUNTIF($G28:Q28, "&gt;1")&gt;1,AVERAGE(SMALL(($E28:Q28),{1,2,3,4}))-$F$1,COUNTIF($G28:Q28, "&gt;0")=1,AVERAGE(SMALL(($E28:Q28),{1,2,3}))-$F$1,COUNTIF($G28:Q28, "=0")=0,AVERAGE(SMALL(($E28:Q28),{1,2}))-$F$1)</f>
        <v>3</v>
      </c>
      <c r="AD28" s="30">
        <f t="shared" si="1"/>
        <v>7</v>
      </c>
      <c r="AE28" s="31">
        <v>2</v>
      </c>
    </row>
    <row r="29" spans="1:71" ht="15.75" x14ac:dyDescent="0.25">
      <c r="A29" s="25" t="s">
        <v>75</v>
      </c>
      <c r="B29" s="26" t="str">
        <f>INDEX('[1]2025 Sign Ups'!$C$2:$C$103,MATCH(A29,'[1]2025 Sign Ups'!$B$2:$B$103,0))</f>
        <v>Y</v>
      </c>
      <c r="C29" s="26">
        <f>VLOOKUP($A29,'[1]2025 Sign Ups'!$B$2:$F$127,4,FALSE)</f>
        <v>1</v>
      </c>
      <c r="D29" s="26" t="str">
        <f>VLOOKUP($A29,'[1]2025 Sign Ups'!$B$2:$G$127,5,FALSE)</f>
        <v>R</v>
      </c>
      <c r="E29" s="27">
        <f t="shared" si="3"/>
        <v>42.666666666666664</v>
      </c>
      <c r="F29" s="27">
        <f t="shared" si="0"/>
        <v>42.666666666666664</v>
      </c>
      <c r="G29" s="28">
        <f>INDEX('[1]WK 1 F9 2025'!$Y$4:$Y$105, MATCH(A29,'[1]WK 1 F9 2025'!$N$4:$N$105,0))</f>
        <v>47</v>
      </c>
      <c r="H29" s="28">
        <f>INDEX('[1]WK 2 B9 2025'!$Y$4:$Y$105, MATCH($A29,'[1]WK 2 B9 2025'!$N$4:$N$105,0))</f>
        <v>44</v>
      </c>
      <c r="I29" s="28">
        <f>INDEX('[1]WK 3 F9 2025'!$Y$4:$Y$107, MATCH(A29,'[1]WK 3 F9 2025'!$N$4:$N$107,0))</f>
        <v>45</v>
      </c>
      <c r="J29" s="28">
        <f>INDEX('[1]WK 4 B9 2025'!$Y$4:$Y$105, MATCH(A29,'[1]WK 4 B9 2025'!$N$4:$N$105,0))</f>
        <v>45</v>
      </c>
      <c r="K29" s="28">
        <f>INDEX('[1]WK 5 F9 2025'!$Y$4:$Y$105, MATCH(A29,'[1]WK 5 F9 2025'!$N$4:$N$105,0))</f>
        <v>41</v>
      </c>
      <c r="L29" s="28">
        <f>INDEX('[1]WK 6 B9 2025'!$Y$4:$Y$105, MATCH(A29,'[1]WK 6 B9 2025'!$N$4:$N$105,0))</f>
        <v>41</v>
      </c>
      <c r="M29" s="28">
        <f>INDEX('[1]WK 7 F9 2025'!$Y$4:$Y$107, MATCH(A29,'[1]WK 7 F9 2025'!$N$4:$N$107,0))</f>
        <v>43</v>
      </c>
      <c r="N29" s="28">
        <f>INDEX('[1]WK 8 B9 2025'!$Y$4:$Y$103, MATCH(A29,'[1]WK 8 B9 2025'!$N$4:$N$103,0))</f>
        <v>44</v>
      </c>
      <c r="O29" s="28" t="str">
        <f>INDEX('[1]WK 9 F9 2025'!$Y$4:$Y$105, MATCH(A29,'[1]WK 9 F9 2025'!$N$4:$N$105,0))</f>
        <v/>
      </c>
      <c r="P29" s="28" t="str">
        <f>INDEX('[1]WK 10 B9 2025'!$Y$4:$Y$103, MATCH(A29,'[1]WK 10 B9 2025'!$N$4:$N$103,0))</f>
        <v/>
      </c>
      <c r="Q29" s="28" t="str">
        <f>INDEX('[1]WK 11 F9 2025'!$Y$4:$Y$105, MATCH(A29,'[1]WK 11 F9 2025'!$N$4:$N$105,0))</f>
        <v/>
      </c>
      <c r="R29" s="27">
        <f>VLOOKUP($A29,'[1]2025 Sign Ups'!$B$2:$K$104,3,FALSE)</f>
        <v>7.2666666666666657</v>
      </c>
      <c r="S29" s="29">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T29" s="29">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U29" s="29">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V29" s="29">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W29" s="29">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X29" s="29">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Y29" s="29">
        <f>_xlfn.IFS(COUNTIF($G29:M29, "&gt;1")&gt;6,AVERAGE(SMALL(($G29:M29),{1,2,3,4,5}))-$F$1,COUNTIF($G29:M29, "&gt;1")&gt;5,AVERAGE(SMALL(($G29:M29),{1,2,3,4}))-$F$1,COUNTIF($G29:M29, "&gt;1")&gt;3,AVERAGE(SMALL(($F29:M29),{1,2,3,4}))-$F$1,COUNTIF($G29:M29, "&gt;1")&gt;1,AVERAGE(SMALL(($E29:M29),{1,2,3,4}))-$F$1,COUNTIF($G29:M29, "&gt;0")=1,AVERAGE(SMALL(($E29:M29),{1,2,3}))-$F$1,COUNTIF($G29:M29, "=0")=0,AVERAGE(SMALL(($E29:M29),{1,2}))-$F$1)</f>
        <v>7.3999999999999986</v>
      </c>
      <c r="Z29" s="29">
        <f>_xlfn.IFS(COUNTIF($G29:N29, "&gt;1")&gt;6,AVERAGE(SMALL(($G29:N29),{1,2,3,4,5}))-$F$1,COUNTIF($G29:N29, "&gt;1")&gt;5,AVERAGE(SMALL(($G29:N29),{1,2,3,4}))-$F$1,COUNTIF($G29:N29, "&gt;1")&gt;3,AVERAGE(SMALL(($F29:N29),{1,2,3,4}))-$F$1,COUNTIF($G29:N29, "&gt;1")&gt;1,AVERAGE(SMALL(($E29:N29),{1,2,3,4}))-$F$1,COUNTIF($G29:N29, "&gt;0")=1,AVERAGE(SMALL(($E29:N29),{1,2,3}))-$F$1,COUNTIF($G29:N29, "=0")=0,AVERAGE(SMALL(($E29:N29),{1,2}))-$F$1)</f>
        <v>7.2000000000000028</v>
      </c>
      <c r="AA29" s="29">
        <f>_xlfn.IFS(COUNTIF($G29:O29, "&gt;1")&gt;6,AVERAGE(SMALL(($G29:O29),{1,2,3,4,5}))-$F$1,COUNTIF($G29:O29, "&gt;1")&gt;5,AVERAGE(SMALL(($G29:O29),{1,2,3,4}))-$F$1,COUNTIF($G29:O29, "&gt;1")&gt;3,AVERAGE(SMALL(($F29:O29),{1,2,3,4}))-$F$1,COUNTIF($G29:O29, "&gt;1")&gt;1,AVERAGE(SMALL(($E29:O29),{1,2,3,4}))-$F$1,COUNTIF($G29:O29, "&gt;0")=1,AVERAGE(SMALL(($E29:O29),{1,2,3}))-$F$1,COUNTIF($G29:O29, "=0")=0,AVERAGE(SMALL(($E29:O29),{1,2}))-$F$1)</f>
        <v>7.2000000000000028</v>
      </c>
      <c r="AB29" s="29">
        <f>_xlfn.IFS(COUNTIF($G29:P29, "&gt;1")&gt;6,AVERAGE(SMALL(($G29:P29),{1,2,3,4,5}))-$F$1,COUNTIF($G29:P29, "&gt;1")&gt;5,AVERAGE(SMALL(($G29:P29),{1,2,3,4}))-$F$1,COUNTIF($G29:P29, "&gt;1")&gt;3,AVERAGE(SMALL(($F29:P29),{1,2,3,4}))-$F$1,COUNTIF($G29:P29, "&gt;1")&gt;1,AVERAGE(SMALL(($E29:P29),{1,2,3,4}))-$F$1,COUNTIF($G29:P29, "&gt;0")=1,AVERAGE(SMALL(($E29:P29),{1,2,3}))-$F$1,COUNTIF($G29:P29, "=0")=0,AVERAGE(SMALL(($E29:P29),{1,2}))-$F$1)</f>
        <v>7.2000000000000028</v>
      </c>
      <c r="AC29" s="29">
        <f>_xlfn.IFS(COUNTIF($G29:Q29, "&gt;1")&gt;6,AVERAGE(SMALL(($G29:Q29),{1,2,3,4,5}))-$F$1,COUNTIF($G29:Q29, "&gt;1")&gt;5,AVERAGE(SMALL(($G29:Q29),{1,2,3,4}))-$F$1,COUNTIF($G29:Q29, "&gt;1")&gt;3,AVERAGE(SMALL(($F29:Q29),{1,2,3,4}))-$F$1,COUNTIF($G29:Q29, "&gt;1")&gt;1,AVERAGE(SMALL(($E29:Q29),{1,2,3,4}))-$F$1,COUNTIF($G29:Q29, "&gt;0")=1,AVERAGE(SMALL(($E29:Q29),{1,2,3}))-$F$1,COUNTIF($G29:Q29, "=0")=0,AVERAGE(SMALL(($E29:Q29),{1,2}))-$F$1)</f>
        <v>7.2000000000000028</v>
      </c>
      <c r="AD29" s="30">
        <f t="shared" si="1"/>
        <v>8</v>
      </c>
      <c r="AE29" s="31">
        <v>2</v>
      </c>
    </row>
    <row r="30" spans="1:71" ht="15.75" x14ac:dyDescent="0.25">
      <c r="A30" s="25" t="s">
        <v>76</v>
      </c>
      <c r="B30" s="26" t="str">
        <f>INDEX('[1]2025 Sign Ups'!$C$2:$C$103,MATCH(A30,'[1]2025 Sign Ups'!$B$2:$B$103,0))</f>
        <v>Y</v>
      </c>
      <c r="C30" s="26">
        <f>VLOOKUP($A30,'[1]2025 Sign Ups'!$B$2:$F$127,4,FALSE)</f>
        <v>4</v>
      </c>
      <c r="D30" s="26" t="str">
        <f>VLOOKUP($A30,'[1]2025 Sign Ups'!$B$2:$G$127,5,FALSE)</f>
        <v>R</v>
      </c>
      <c r="E30" s="27">
        <f t="shared" si="3"/>
        <v>49.3</v>
      </c>
      <c r="F30" s="27">
        <f t="shared" si="0"/>
        <v>49.3</v>
      </c>
      <c r="G30" s="28" t="str">
        <f>INDEX('[1]WK 1 F9 2025'!$Y$4:$Y$105, MATCH(A30,'[1]WK 1 F9 2025'!$N$4:$N$105,0))</f>
        <v/>
      </c>
      <c r="H30" s="28" t="str">
        <f>INDEX('[1]WK 2 B9 2025'!$Y$4:$Y$105, MATCH($A30,'[1]WK 2 B9 2025'!$N$4:$N$105,0))</f>
        <v/>
      </c>
      <c r="I30" s="28">
        <f>INDEX('[1]WK 3 F9 2025'!$Y$4:$Y$107, MATCH(A30,'[1]WK 3 F9 2025'!$N$4:$N$107,0))</f>
        <v>52</v>
      </c>
      <c r="J30" s="28" t="str">
        <f>INDEX('[1]WK 4 B9 2025'!$Y$4:$Y$105, MATCH(A30,'[1]WK 4 B9 2025'!$N$4:$N$105,0))</f>
        <v/>
      </c>
      <c r="K30" s="28" t="str">
        <f>INDEX('[1]WK 5 F9 2025'!$Y$4:$Y$105, MATCH(A30,'[1]WK 5 F9 2025'!$N$4:$N$105,0))</f>
        <v/>
      </c>
      <c r="L30" s="28" t="str">
        <f>INDEX('[1]WK 6 B9 2025'!$Y$4:$Y$105, MATCH(A30,'[1]WK 6 B9 2025'!$N$4:$N$105,0))</f>
        <v/>
      </c>
      <c r="M30" s="28">
        <f>INDEX('[1]WK 7 F9 2025'!$Y$4:$Y$107, MATCH(A30,'[1]WK 7 F9 2025'!$N$4:$N$107,0))</f>
        <v>51</v>
      </c>
      <c r="N30" s="28">
        <f>INDEX('[1]WK 8 B9 2025'!$Y$4:$Y$103, MATCH(A30,'[1]WK 8 B9 2025'!$N$4:$N$103,0))</f>
        <v>48</v>
      </c>
      <c r="O30" s="28" t="str">
        <f>INDEX('[1]WK 9 F9 2025'!$Y$4:$Y$105, MATCH(A30,'[1]WK 9 F9 2025'!$N$4:$N$105,0))</f>
        <v/>
      </c>
      <c r="P30" s="28" t="str">
        <f>INDEX('[1]WK 10 B9 2025'!$Y$4:$Y$103, MATCH(A30,'[1]WK 10 B9 2025'!$N$4:$N$103,0))</f>
        <v/>
      </c>
      <c r="Q30" s="28" t="str">
        <f>INDEX('[1]WK 11 F9 2025'!$Y$4:$Y$105, MATCH(A30,'[1]WK 11 F9 2025'!$N$4:$N$105,0))</f>
        <v/>
      </c>
      <c r="R30" s="27">
        <f>VLOOKUP($A30,'[1]2025 Sign Ups'!$B$2:$K$104,3,FALSE)</f>
        <v>13.899999999999999</v>
      </c>
      <c r="S30" s="29">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T30" s="29">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U30" s="29">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V30" s="29">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W30" s="29">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X30" s="29">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Y30" s="29">
        <f>_xlfn.IFS(COUNTIF($G30:M30, "&gt;1")&gt;6,AVERAGE(SMALL(($G30:M30),{1,2,3,4,5}))-$F$1,COUNTIF($G30:M30, "&gt;1")&gt;5,AVERAGE(SMALL(($G30:M30),{1,2,3,4}))-$F$1,COUNTIF($G30:M30, "&gt;1")&gt;3,AVERAGE(SMALL(($F30:M30),{1,2,3,4}))-$F$1,COUNTIF($G30:M30, "&gt;1")&gt;1,AVERAGE(SMALL(($E30:M30),{1,2,3,4}))-$F$1,COUNTIF($G30:M30, "&gt;0")=1,AVERAGE(SMALL(($E30:M30),{1,2,3}))-$F$1,COUNTIF($G30:M30, "=0")=0,AVERAGE(SMALL(($E30:M30),{1,2}))-$F$1)</f>
        <v>15</v>
      </c>
      <c r="Z30" s="29">
        <f>_xlfn.IFS(COUNTIF($G30:N30, "&gt;1")&gt;6,AVERAGE(SMALL(($G30:N30),{1,2,3,4,5}))-$F$1,COUNTIF($G30:N30, "&gt;1")&gt;5,AVERAGE(SMALL(($G30:N30),{1,2,3,4}))-$F$1,COUNTIF($G30:N30, "&gt;1")&gt;3,AVERAGE(SMALL(($F30:N30),{1,2,3,4}))-$F$1,COUNTIF($G30:N30, "&gt;1")&gt;1,AVERAGE(SMALL(($E30:N30),{1,2,3,4}))-$F$1,COUNTIF($G30:N30, "&gt;0")=1,AVERAGE(SMALL(($E30:N30),{1,2,3}))-$F$1,COUNTIF($G30:N30, "=0")=0,AVERAGE(SMALL(($E30:N30),{1,2}))-$F$1)</f>
        <v>14</v>
      </c>
      <c r="AA30" s="29">
        <f>_xlfn.IFS(COUNTIF($G30:O30, "&gt;1")&gt;6,AVERAGE(SMALL(($G30:O30),{1,2,3,4,5}))-$F$1,COUNTIF($G30:O30, "&gt;1")&gt;5,AVERAGE(SMALL(($G30:O30),{1,2,3,4}))-$F$1,COUNTIF($G30:O30, "&gt;1")&gt;3,AVERAGE(SMALL(($F30:O30),{1,2,3,4}))-$F$1,COUNTIF($G30:O30, "&gt;1")&gt;1,AVERAGE(SMALL(($E30:O30),{1,2,3,4}))-$F$1,COUNTIF($G30:O30, "&gt;0")=1,AVERAGE(SMALL(($E30:O30),{1,2,3}))-$F$1,COUNTIF($G30:O30, "=0")=0,AVERAGE(SMALL(($E30:O30),{1,2}))-$F$1)</f>
        <v>14</v>
      </c>
      <c r="AB30" s="29">
        <f>_xlfn.IFS(COUNTIF($G30:P30, "&gt;1")&gt;6,AVERAGE(SMALL(($G30:P30),{1,2,3,4,5}))-$F$1,COUNTIF($G30:P30, "&gt;1")&gt;5,AVERAGE(SMALL(($G30:P30),{1,2,3,4}))-$F$1,COUNTIF($G30:P30, "&gt;1")&gt;3,AVERAGE(SMALL(($F30:P30),{1,2,3,4}))-$F$1,COUNTIF($G30:P30, "&gt;1")&gt;1,AVERAGE(SMALL(($E30:P30),{1,2,3,4}))-$F$1,COUNTIF($G30:P30, "&gt;0")=1,AVERAGE(SMALL(($E30:P30),{1,2,3}))-$F$1,COUNTIF($G30:P30, "=0")=0,AVERAGE(SMALL(($E30:P30),{1,2}))-$F$1)</f>
        <v>14</v>
      </c>
      <c r="AC30" s="29">
        <f>_xlfn.IFS(COUNTIF($G30:Q30, "&gt;1")&gt;6,AVERAGE(SMALL(($G30:Q30),{1,2,3,4,5}))-$F$1,COUNTIF($G30:Q30, "&gt;1")&gt;5,AVERAGE(SMALL(($G30:Q30),{1,2,3,4}))-$F$1,COUNTIF($G30:Q30, "&gt;1")&gt;3,AVERAGE(SMALL(($F30:Q30),{1,2,3,4}))-$F$1,COUNTIF($G30:Q30, "&gt;1")&gt;1,AVERAGE(SMALL(($E30:Q30),{1,2,3,4}))-$F$1,COUNTIF($G30:Q30, "&gt;0")=1,AVERAGE(SMALL(($E30:Q30),{1,2,3}))-$F$1,COUNTIF($G30:Q30, "=0")=0,AVERAGE(SMALL(($E30:Q30),{1,2}))-$F$1)</f>
        <v>14</v>
      </c>
      <c r="AD30" s="30">
        <f t="shared" si="1"/>
        <v>3</v>
      </c>
      <c r="AE30" s="31">
        <v>2</v>
      </c>
    </row>
    <row r="31" spans="1:71" ht="15.75" x14ac:dyDescent="0.25">
      <c r="A31" s="25" t="s">
        <v>77</v>
      </c>
      <c r="B31" s="26" t="str">
        <f>INDEX('[1]2025 Sign Ups'!$C$2:$C$103,MATCH(A31,'[1]2025 Sign Ups'!$B$2:$B$103,0))</f>
        <v>Y</v>
      </c>
      <c r="C31" s="26">
        <f>VLOOKUP($A31,'[1]2025 Sign Ups'!$B$2:$F$127,4,FALSE)</f>
        <v>3</v>
      </c>
      <c r="D31" s="26" t="str">
        <f>VLOOKUP($A31,'[1]2025 Sign Ups'!$B$2:$G$127,5,FALSE)</f>
        <v>S</v>
      </c>
      <c r="E31" s="27">
        <f t="shared" si="3"/>
        <v>36.166666666666664</v>
      </c>
      <c r="F31" s="27">
        <f t="shared" si="0"/>
        <v>36.166666666666664</v>
      </c>
      <c r="G31" s="28" t="str">
        <f>INDEX('[1]WK 1 F9 2025'!$Y$4:$Y$105, MATCH(A31,'[1]WK 1 F9 2025'!$N$4:$N$105,0))</f>
        <v/>
      </c>
      <c r="H31" s="28">
        <f>INDEX('[1]WK 2 B9 2025'!$Y$4:$Y$105, MATCH($A31,'[1]WK 2 B9 2025'!$N$4:$N$105,0))</f>
        <v>42</v>
      </c>
      <c r="I31" s="28">
        <f>INDEX('[1]WK 3 F9 2025'!$Y$4:$Y$107, MATCH(A31,'[1]WK 3 F9 2025'!$N$4:$N$107,0))</f>
        <v>41</v>
      </c>
      <c r="J31" s="28">
        <f>INDEX('[1]WK 4 B9 2025'!$Y$4:$Y$105, MATCH(A31,'[1]WK 4 B9 2025'!$N$4:$N$105,0))</f>
        <v>35</v>
      </c>
      <c r="K31" s="28">
        <f>INDEX('[1]WK 5 F9 2025'!$Y$4:$Y$105, MATCH(A31,'[1]WK 5 F9 2025'!$N$4:$N$105,0))</f>
        <v>38</v>
      </c>
      <c r="L31" s="28">
        <f>INDEX('[1]WK 6 B9 2025'!$Y$4:$Y$105, MATCH(A31,'[1]WK 6 B9 2025'!$N$4:$N$105,0))</f>
        <v>36</v>
      </c>
      <c r="M31" s="28" t="str">
        <f>INDEX('[1]WK 7 F9 2025'!$Y$4:$Y$107, MATCH(A31,'[1]WK 7 F9 2025'!$N$4:$N$107,0))</f>
        <v/>
      </c>
      <c r="N31" s="28" t="str">
        <f>INDEX('[1]WK 8 B9 2025'!$Y$4:$Y$103, MATCH(A31,'[1]WK 8 B9 2025'!$N$4:$N$103,0))</f>
        <v/>
      </c>
      <c r="O31" s="28">
        <f>INDEX('[1]WK 9 F9 2025'!$Y$4:$Y$105, MATCH(A31,'[1]WK 9 F9 2025'!$N$4:$N$105,0))</f>
        <v>39</v>
      </c>
      <c r="P31" s="28" t="str">
        <f>INDEX('[1]WK 10 B9 2025'!$Y$4:$Y$103, MATCH(A31,'[1]WK 10 B9 2025'!$N$4:$N$103,0))</f>
        <v/>
      </c>
      <c r="Q31" s="28" t="str">
        <f>INDEX('[1]WK 11 F9 2025'!$Y$4:$Y$105, MATCH(A31,'[1]WK 11 F9 2025'!$N$4:$N$105,0))</f>
        <v/>
      </c>
      <c r="R31" s="27">
        <f>VLOOKUP($A31,'[1]2025 Sign Ups'!$B$2:$K$104,3,FALSE)</f>
        <v>0.76666666666666572</v>
      </c>
      <c r="S31" s="29">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T31" s="29">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U31" s="29">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V31" s="29">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W31" s="29">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X31" s="29">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Y31" s="29">
        <f>_xlfn.IFS(COUNTIF($G31:M31, "&gt;1")&gt;6,AVERAGE(SMALL(($G31:M31),{1,2,3,4,5}))-$F$1,COUNTIF($G31:M31, "&gt;1")&gt;5,AVERAGE(SMALL(($G31:M31),{1,2,3,4}))-$F$1,COUNTIF($G31:M31, "&gt;1")&gt;3,AVERAGE(SMALL(($F31:M31),{1,2,3,4}))-$F$1,COUNTIF($G31:M31, "&gt;1")&gt;1,AVERAGE(SMALL(($E31:M31),{1,2,3,4}))-$F$1,COUNTIF($G31:M31, "&gt;0")=1,AVERAGE(SMALL(($E31:M31),{1,2,3}))-$F$1,COUNTIF($G31:M31, "=0")=0,AVERAGE(SMALL(($E31:M31),{1,2}))-$F$1)</f>
        <v>0.89166666666666572</v>
      </c>
      <c r="Z31" s="29">
        <f>_xlfn.IFS(COUNTIF($G31:N31, "&gt;1")&gt;6,AVERAGE(SMALL(($G31:N31),{1,2,3,4,5}))-$F$1,COUNTIF($G31:N31, "&gt;1")&gt;5,AVERAGE(SMALL(($G31:N31),{1,2,3,4}))-$F$1,COUNTIF($G31:N31, "&gt;1")&gt;3,AVERAGE(SMALL(($F31:N31),{1,2,3,4}))-$F$1,COUNTIF($G31:N31, "&gt;1")&gt;1,AVERAGE(SMALL(($E31:N31),{1,2,3,4}))-$F$1,COUNTIF($G31:N31, "&gt;0")=1,AVERAGE(SMALL(($E31:N31),{1,2,3}))-$F$1,COUNTIF($G31:N31, "=0")=0,AVERAGE(SMALL(($E31:N31),{1,2}))-$F$1)</f>
        <v>0.89166666666666572</v>
      </c>
      <c r="AA31" s="29">
        <f>_xlfn.IFS(COUNTIF($G31:O31, "&gt;1")&gt;6,AVERAGE(SMALL(($G31:O31),{1,2,3,4,5}))-$F$1,COUNTIF($G31:O31, "&gt;1")&gt;5,AVERAGE(SMALL(($G31:O31),{1,2,3,4}))-$F$1,COUNTIF($G31:O31, "&gt;1")&gt;3,AVERAGE(SMALL(($F31:O31),{1,2,3,4}))-$F$1,COUNTIF($G31:O31, "&gt;1")&gt;1,AVERAGE(SMALL(($E31:O31),{1,2,3,4}))-$F$1,COUNTIF($G31:O31, "&gt;0")=1,AVERAGE(SMALL(($E31:O31),{1,2,3}))-$F$1,COUNTIF($G31:O31, "=0")=0,AVERAGE(SMALL(($E31:O31),{1,2}))-$F$1)</f>
        <v>1.6000000000000014</v>
      </c>
      <c r="AB31" s="29">
        <f>_xlfn.IFS(COUNTIF($G31:P31, "&gt;1")&gt;6,AVERAGE(SMALL(($G31:P31),{1,2,3,4,5}))-$F$1,COUNTIF($G31:P31, "&gt;1")&gt;5,AVERAGE(SMALL(($G31:P31),{1,2,3,4}))-$F$1,COUNTIF($G31:P31, "&gt;1")&gt;3,AVERAGE(SMALL(($F31:P31),{1,2,3,4}))-$F$1,COUNTIF($G31:P31, "&gt;1")&gt;1,AVERAGE(SMALL(($E31:P31),{1,2,3,4}))-$F$1,COUNTIF($G31:P31, "&gt;0")=1,AVERAGE(SMALL(($E31:P31),{1,2,3}))-$F$1,COUNTIF($G31:P31, "=0")=0,AVERAGE(SMALL(($E31:P31),{1,2}))-$F$1)</f>
        <v>1.6000000000000014</v>
      </c>
      <c r="AC31" s="29">
        <f>_xlfn.IFS(COUNTIF($G31:Q31, "&gt;1")&gt;6,AVERAGE(SMALL(($G31:Q31),{1,2,3,4,5}))-$F$1,COUNTIF($G31:Q31, "&gt;1")&gt;5,AVERAGE(SMALL(($G31:Q31),{1,2,3,4}))-$F$1,COUNTIF($G31:Q31, "&gt;1")&gt;3,AVERAGE(SMALL(($F31:Q31),{1,2,3,4}))-$F$1,COUNTIF($G31:Q31, "&gt;1")&gt;1,AVERAGE(SMALL(($E31:Q31),{1,2,3,4}))-$F$1,COUNTIF($G31:Q31, "&gt;0")=1,AVERAGE(SMALL(($E31:Q31),{1,2,3}))-$F$1,COUNTIF($G31:Q31, "=0")=0,AVERAGE(SMALL(($E31:Q31),{1,2}))-$F$1)</f>
        <v>1.6000000000000014</v>
      </c>
      <c r="AD31" s="30">
        <f t="shared" si="1"/>
        <v>6</v>
      </c>
      <c r="AE31" s="31">
        <v>2</v>
      </c>
    </row>
    <row r="32" spans="1:71" ht="15.75" x14ac:dyDescent="0.25">
      <c r="A32" s="25" t="s">
        <v>78</v>
      </c>
      <c r="B32" s="26" t="str">
        <f>INDEX('[1]2025 Sign Ups'!$C$2:$C$103,MATCH(A32,'[1]2025 Sign Ups'!$B$2:$B$103,0))</f>
        <v>Y</v>
      </c>
      <c r="C32" s="26">
        <f>VLOOKUP($A32,'[1]2025 Sign Ups'!$B$2:$F$127,4,FALSE)</f>
        <v>3</v>
      </c>
      <c r="D32" s="26" t="str">
        <f>VLOOKUP($A32,'[1]2025 Sign Ups'!$B$2:$G$127,5,FALSE)</f>
        <v>S</v>
      </c>
      <c r="E32" s="27">
        <f t="shared" si="3"/>
        <v>44.666666666666664</v>
      </c>
      <c r="F32" s="27">
        <f t="shared" si="0"/>
        <v>44.666666666666664</v>
      </c>
      <c r="G32" s="28">
        <f>INDEX('[1]WK 1 F9 2025'!$Y$4:$Y$105, MATCH(A32,'[1]WK 1 F9 2025'!$N$4:$N$105,0))</f>
        <v>45</v>
      </c>
      <c r="H32" s="28">
        <f>INDEX('[1]WK 2 B9 2025'!$Y$4:$Y$105, MATCH($A32,'[1]WK 2 B9 2025'!$N$4:$N$105,0))</f>
        <v>50</v>
      </c>
      <c r="I32" s="28">
        <f>INDEX('[1]WK 3 F9 2025'!$Y$4:$Y$107, MATCH(A32,'[1]WK 3 F9 2025'!$N$4:$N$107,0))</f>
        <v>49</v>
      </c>
      <c r="J32" s="28">
        <f>INDEX('[1]WK 4 B9 2025'!$Y$4:$Y$105, MATCH(A32,'[1]WK 4 B9 2025'!$N$4:$N$105,0))</f>
        <v>44</v>
      </c>
      <c r="K32" s="28">
        <f>INDEX('[1]WK 5 F9 2025'!$Y$4:$Y$105, MATCH(A32,'[1]WK 5 F9 2025'!$N$4:$N$105,0))</f>
        <v>47</v>
      </c>
      <c r="L32" s="28">
        <f>INDEX('[1]WK 6 B9 2025'!$Y$4:$Y$105, MATCH(A32,'[1]WK 6 B9 2025'!$N$4:$N$105,0))</f>
        <v>43</v>
      </c>
      <c r="M32" s="28">
        <f>INDEX('[1]WK 7 F9 2025'!$Y$4:$Y$107, MATCH(A32,'[1]WK 7 F9 2025'!$N$4:$N$107,0))</f>
        <v>42</v>
      </c>
      <c r="N32" s="28">
        <f>INDEX('[1]WK 8 B9 2025'!$Y$4:$Y$103, MATCH(A32,'[1]WK 8 B9 2025'!$N$4:$N$103,0))</f>
        <v>45</v>
      </c>
      <c r="O32" s="28">
        <f>INDEX('[1]WK 9 F9 2025'!$Y$4:$Y$105, MATCH(A32,'[1]WK 9 F9 2025'!$N$4:$N$105,0))</f>
        <v>40</v>
      </c>
      <c r="P32" s="28" t="str">
        <f>INDEX('[1]WK 10 B9 2025'!$Y$4:$Y$103, MATCH(A32,'[1]WK 10 B9 2025'!$N$4:$N$103,0))</f>
        <v/>
      </c>
      <c r="Q32" s="28" t="str">
        <f>INDEX('[1]WK 11 F9 2025'!$Y$4:$Y$105, MATCH(A32,'[1]WK 11 F9 2025'!$N$4:$N$105,0))</f>
        <v/>
      </c>
      <c r="R32" s="27">
        <f>VLOOKUP($A32,'[1]2025 Sign Ups'!$B$2:$K$104,3,FALSE)</f>
        <v>9.2666666666666657</v>
      </c>
      <c r="S32" s="29">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T32" s="29">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U32" s="29">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V32" s="29">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W32" s="29">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X32" s="29">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Y32" s="29">
        <f>_xlfn.IFS(COUNTIF($G32:M32, "&gt;1")&gt;6,AVERAGE(SMALL(($G32:M32),{1,2,3,4,5}))-$F$1,COUNTIF($G32:M32, "&gt;1")&gt;5,AVERAGE(SMALL(($G32:M32),{1,2,3,4}))-$F$1,COUNTIF($G32:M32, "&gt;1")&gt;3,AVERAGE(SMALL(($F32:M32),{1,2,3,4}))-$F$1,COUNTIF($G32:M32, "&gt;1")&gt;1,AVERAGE(SMALL(($E32:M32),{1,2,3,4}))-$F$1,COUNTIF($G32:M32, "&gt;0")=1,AVERAGE(SMALL(($E32:M32),{1,2,3}))-$F$1,COUNTIF($G32:M32, "=0")=0,AVERAGE(SMALL(($E32:M32),{1,2}))-$F$1)</f>
        <v>8.8000000000000043</v>
      </c>
      <c r="Z32" s="29">
        <f>_xlfn.IFS(COUNTIF($G32:N32, "&gt;1")&gt;6,AVERAGE(SMALL(($G32:N32),{1,2,3,4,5}))-$F$1,COUNTIF($G32:N32, "&gt;1")&gt;5,AVERAGE(SMALL(($G32:N32),{1,2,3,4}))-$F$1,COUNTIF($G32:N32, "&gt;1")&gt;3,AVERAGE(SMALL(($F32:N32),{1,2,3,4}))-$F$1,COUNTIF($G32:N32, "&gt;1")&gt;1,AVERAGE(SMALL(($E32:N32),{1,2,3,4}))-$F$1,COUNTIF($G32:N32, "&gt;0")=1,AVERAGE(SMALL(($E32:N32),{1,2,3}))-$F$1,COUNTIF($G32:N32, "=0")=0,AVERAGE(SMALL(($E32:N32),{1,2}))-$F$1)</f>
        <v>8.3999999999999986</v>
      </c>
      <c r="AA32" s="29">
        <f>_xlfn.IFS(COUNTIF($G32:O32, "&gt;1")&gt;6,AVERAGE(SMALL(($G32:O32),{1,2,3,4,5}))-$F$1,COUNTIF($G32:O32, "&gt;1")&gt;5,AVERAGE(SMALL(($G32:O32),{1,2,3,4}))-$F$1,COUNTIF($G32:O32, "&gt;1")&gt;3,AVERAGE(SMALL(($F32:O32),{1,2,3,4}))-$F$1,COUNTIF($G32:O32, "&gt;1")&gt;1,AVERAGE(SMALL(($E32:O32),{1,2,3,4}))-$F$1,COUNTIF($G32:O32, "&gt;0")=1,AVERAGE(SMALL(($E32:O32),{1,2,3}))-$F$1,COUNTIF($G32:O32, "=0")=0,AVERAGE(SMALL(($E32:O32),{1,2}))-$F$1)</f>
        <v>7.3999999999999986</v>
      </c>
      <c r="AB32" s="29">
        <f>_xlfn.IFS(COUNTIF($G32:P32, "&gt;1")&gt;6,AVERAGE(SMALL(($G32:P32),{1,2,3,4,5}))-$F$1,COUNTIF($G32:P32, "&gt;1")&gt;5,AVERAGE(SMALL(($G32:P32),{1,2,3,4}))-$F$1,COUNTIF($G32:P32, "&gt;1")&gt;3,AVERAGE(SMALL(($F32:P32),{1,2,3,4}))-$F$1,COUNTIF($G32:P32, "&gt;1")&gt;1,AVERAGE(SMALL(($E32:P32),{1,2,3,4}))-$F$1,COUNTIF($G32:P32, "&gt;0")=1,AVERAGE(SMALL(($E32:P32),{1,2,3}))-$F$1,COUNTIF($G32:P32, "=0")=0,AVERAGE(SMALL(($E32:P32),{1,2}))-$F$1)</f>
        <v>7.3999999999999986</v>
      </c>
      <c r="AC32" s="29">
        <f>_xlfn.IFS(COUNTIF($G32:Q32, "&gt;1")&gt;6,AVERAGE(SMALL(($G32:Q32),{1,2,3,4,5}))-$F$1,COUNTIF($G32:Q32, "&gt;1")&gt;5,AVERAGE(SMALL(($G32:Q32),{1,2,3,4}))-$F$1,COUNTIF($G32:Q32, "&gt;1")&gt;3,AVERAGE(SMALL(($F32:Q32),{1,2,3,4}))-$F$1,COUNTIF($G32:Q32, "&gt;1")&gt;1,AVERAGE(SMALL(($E32:Q32),{1,2,3,4}))-$F$1,COUNTIF($G32:Q32, "&gt;0")=1,AVERAGE(SMALL(($E32:Q32),{1,2,3}))-$F$1,COUNTIF($G32:Q32, "=0")=0,AVERAGE(SMALL(($E32:Q32),{1,2}))-$F$1)</f>
        <v>7.3999999999999986</v>
      </c>
      <c r="AD32" s="30">
        <f t="shared" si="1"/>
        <v>9</v>
      </c>
      <c r="AE32" s="31">
        <v>2</v>
      </c>
    </row>
    <row r="33" spans="1:31" ht="15.75" x14ac:dyDescent="0.25">
      <c r="A33" s="32" t="s">
        <v>79</v>
      </c>
      <c r="B33" s="36" t="s">
        <v>42</v>
      </c>
      <c r="C33" s="26">
        <f>VLOOKUP($A33,'[1]2025 Sign Ups'!$B$2:$F$127,4,FALSE)</f>
        <v>5</v>
      </c>
      <c r="D33" s="26" t="str">
        <f>VLOOKUP($A33,'[1]2025 Sign Ups'!$B$2:$G$127,5,FALSE)</f>
        <v>R</v>
      </c>
      <c r="E33" s="27">
        <f>AVERAGE(G33:I33)</f>
        <v>46</v>
      </c>
      <c r="F33" s="27">
        <f t="shared" si="0"/>
        <v>46</v>
      </c>
      <c r="G33" s="28">
        <f>INDEX('[1]WK 1 F9 2025'!$Y$4:$Y$105, MATCH(A33,'[1]WK 1 F9 2025'!$N$4:$N$105,0))</f>
        <v>43</v>
      </c>
      <c r="H33" s="28" t="str">
        <f>INDEX('[1]WK 2 B9 2025'!$Y$4:$Y$105, MATCH($A33,'[1]WK 2 B9 2025'!$N$4:$N$105,0))</f>
        <v/>
      </c>
      <c r="I33" s="28">
        <f>INDEX('[1]WK 3 F9 2025'!$Y$4:$Y$107, MATCH(A33,'[1]WK 3 F9 2025'!$N$4:$N$107,0))</f>
        <v>49</v>
      </c>
      <c r="J33" s="28">
        <f>INDEX('[1]WK 4 B9 2025'!$Y$4:$Y$105, MATCH(A33,'[1]WK 4 B9 2025'!$N$4:$N$105,0))</f>
        <v>40</v>
      </c>
      <c r="K33" s="28">
        <f>INDEX('[1]WK 5 F9 2025'!$Y$4:$Y$105, MATCH(A33,'[1]WK 5 F9 2025'!$N$4:$N$105,0))</f>
        <v>43</v>
      </c>
      <c r="L33" s="28">
        <f>INDEX('[1]WK 6 B9 2025'!$Y$4:$Y$105, MATCH(A33,'[1]WK 6 B9 2025'!$N$4:$N$105,0))</f>
        <v>44</v>
      </c>
      <c r="M33" s="28">
        <f>INDEX('[1]WK 7 F9 2025'!$Y$4:$Y$107, MATCH(A33,'[1]WK 7 F9 2025'!$N$4:$N$107,0))</f>
        <v>46</v>
      </c>
      <c r="N33" s="28">
        <f>INDEX('[1]WK 8 B9 2025'!$Y$4:$Y$103, MATCH(A33,'[1]WK 8 B9 2025'!$N$4:$N$103,0))</f>
        <v>44</v>
      </c>
      <c r="O33" s="28">
        <f>INDEX('[1]WK 9 F9 2025'!$Y$4:$Y$105, MATCH(A33,'[1]WK 9 F9 2025'!$N$4:$N$105,0))</f>
        <v>46</v>
      </c>
      <c r="P33" s="28" t="str">
        <f>INDEX('[1]WK 10 B9 2025'!$Y$4:$Y$103, MATCH(A33,'[1]WK 10 B9 2025'!$N$4:$N$103,0))</f>
        <v/>
      </c>
      <c r="Q33" s="28" t="str">
        <f>INDEX('[1]WK 11 F9 2025'!$Y$4:$Y$105, MATCH(A33,'[1]WK 11 F9 2025'!$N$4:$N$105,0))</f>
        <v/>
      </c>
      <c r="R33" s="27">
        <f>(G33-$F$1)*0.6</f>
        <v>4.5600000000000005</v>
      </c>
      <c r="S33" s="27" t="s">
        <v>60</v>
      </c>
      <c r="T33" s="27">
        <f>(I33-$F$1)*0.7</f>
        <v>9.52</v>
      </c>
      <c r="U33" s="29">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V33" s="29">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W33" s="29">
        <f>_xlfn.IFS($AD33&gt;6,AVERAGE(SMALL(($G33:$Q33),{1,2,3,4,5}))-$F$1,$AD33&gt;5,AVERAGE(SMALL(($G33:$Q33),{1,2,3,4}))-$F$1,$AD33&gt;3,AVERAGE(SMALL(($F33:$Q33),{1,2,3,4}))-$F$1,$AD33&gt;1,AVERAGE(SMALL(($E33:$Q33),{1,2,3,4}))-$F$1,$AD33=1,AVERAGE(SMALL(($E33:$Q33),{1,2,3}))-$F$1,$AD33=0,AVERAGE(SMALL(($E33:$Q33),{1,2}))-$F$1)</f>
        <v>7.3999999999999986</v>
      </c>
      <c r="X33" s="29">
        <f>_xlfn.IFS(COUNTIF($G33:L33, "&gt;1")&gt;6,AVERAGE(SMALL(($G33:L33),{1,2,3,4,5}))-$F$1,COUNTIF($G33:L33, "&gt;1")&gt;5,AVERAGE(SMALL(($G33:L33),{1,2,3,4}))-$F$1,COUNTIF($G33:L33, "&gt;1")&gt;3,AVERAGE(SMALL(($F33:L33),{1,2,3,4}))-$F$1,COUNTIF($G33:L33, "&gt;1")&gt;1,AVERAGE(SMALL(($E33:L33),{1,2,3,4}))-$F$1,COUNTIF($G33:L33, "&gt;0")=1,AVERAGE(SMALL(($E33:L33),{1,2,3}))-$F$1,COUNTIF($G33:L33, "=0")=0,AVERAGE(SMALL(($E33:L33),{1,2}))-$F$1)</f>
        <v>7.1000000000000014</v>
      </c>
      <c r="Y33" s="29">
        <f>_xlfn.IFS(COUNTIF($G33:M33, "&gt;1")&gt;6,AVERAGE(SMALL(($G33:M33),{1,2,3,4,5}))-$F$1,COUNTIF($G33:M33, "&gt;1")&gt;5,AVERAGE(SMALL(($G33:M33),{1,2,3,4}))-$F$1,COUNTIF($G33:M33, "&gt;1")&gt;3,AVERAGE(SMALL(($F33:M33),{1,2,3,4}))-$F$1,COUNTIF($G33:M33, "&gt;1")&gt;1,AVERAGE(SMALL(($E33:M33),{1,2,3,4}))-$F$1,COUNTIF($G33:M33, "&gt;0")=1,AVERAGE(SMALL(($E33:M33),{1,2,3}))-$F$1,COUNTIF($G33:M33, "=0")=0,AVERAGE(SMALL(($E33:M33),{1,2}))-$F$1)</f>
        <v>7.1000000000000014</v>
      </c>
      <c r="Z33" s="29">
        <f>_xlfn.IFS(COUNTIF($G33:N33, "&gt;1")&gt;6,AVERAGE(SMALL(($G33:N33),{1,2,3,4,5}))-$F$1,COUNTIF($G33:N33, "&gt;1")&gt;5,AVERAGE(SMALL(($G33:N33),{1,2,3,4}))-$F$1,COUNTIF($G33:N33, "&gt;1")&gt;3,AVERAGE(SMALL(($F33:N33),{1,2,3,4}))-$F$1,COUNTIF($G33:N33, "&gt;1")&gt;1,AVERAGE(SMALL(($E33:N33),{1,2,3,4}))-$F$1,COUNTIF($G33:N33, "&gt;0")=1,AVERAGE(SMALL(($E33:N33),{1,2,3}))-$F$1,COUNTIF($G33:N33, "=0")=0,AVERAGE(SMALL(($E33:N33),{1,2}))-$F$1)</f>
        <v>7.3999999999999986</v>
      </c>
      <c r="AA33" s="29">
        <f>_xlfn.IFS(COUNTIF($G33:O33, "&gt;1")&gt;6,AVERAGE(SMALL(($G33:O33),{1,2,3,4,5}))-$F$1,COUNTIF($G33:O33, "&gt;1")&gt;5,AVERAGE(SMALL(($G33:O33),{1,2,3,4}))-$F$1,COUNTIF($G33:O33, "&gt;1")&gt;3,AVERAGE(SMALL(($F33:O33),{1,2,3,4}))-$F$1,COUNTIF($G33:O33, "&gt;1")&gt;1,AVERAGE(SMALL(($E33:O33),{1,2,3,4}))-$F$1,COUNTIF($G33:O33, "&gt;0")=1,AVERAGE(SMALL(($E33:O33),{1,2,3}))-$F$1,COUNTIF($G33:O33, "=0")=0,AVERAGE(SMALL(($E33:O33),{1,2}))-$F$1)</f>
        <v>7.3999999999999986</v>
      </c>
      <c r="AB33" s="29">
        <f>_xlfn.IFS(COUNTIF($G33:P33, "&gt;1")&gt;6,AVERAGE(SMALL(($G33:P33),{1,2,3,4,5}))-$F$1,COUNTIF($G33:P33, "&gt;1")&gt;5,AVERAGE(SMALL(($G33:P33),{1,2,3,4}))-$F$1,COUNTIF($G33:P33, "&gt;1")&gt;3,AVERAGE(SMALL(($F33:P33),{1,2,3,4}))-$F$1,COUNTIF($G33:P33, "&gt;1")&gt;1,AVERAGE(SMALL(($E33:P33),{1,2,3,4}))-$F$1,COUNTIF($G33:P33, "&gt;0")=1,AVERAGE(SMALL(($E33:P33),{1,2,3}))-$F$1,COUNTIF($G33:P33, "=0")=0,AVERAGE(SMALL(($E33:P33),{1,2}))-$F$1)</f>
        <v>7.3999999999999986</v>
      </c>
      <c r="AC33" s="29">
        <f>_xlfn.IFS(COUNTIF($G33:Q33, "&gt;1")&gt;6,AVERAGE(SMALL(($G33:Q33),{1,2,3,4,5}))-$F$1,COUNTIF($G33:Q33, "&gt;1")&gt;5,AVERAGE(SMALL(($G33:Q33),{1,2,3,4}))-$F$1,COUNTIF($G33:Q33, "&gt;1")&gt;3,AVERAGE(SMALL(($F33:Q33),{1,2,3,4}))-$F$1,COUNTIF($G33:Q33, "&gt;1")&gt;1,AVERAGE(SMALL(($E33:Q33),{1,2,3,4}))-$F$1,COUNTIF($G33:Q33, "&gt;0")=1,AVERAGE(SMALL(($E33:Q33),{1,2,3}))-$F$1,COUNTIF($G33:Q33, "=0")=0,AVERAGE(SMALL(($E33:Q33),{1,2}))-$F$1)</f>
        <v>7.3999999999999986</v>
      </c>
      <c r="AD33" s="30">
        <f t="shared" si="1"/>
        <v>8</v>
      </c>
      <c r="AE33" s="31">
        <v>0</v>
      </c>
    </row>
    <row r="34" spans="1:31" ht="15.75" x14ac:dyDescent="0.25">
      <c r="A34" s="32" t="s">
        <v>80</v>
      </c>
      <c r="B34" s="26" t="str">
        <f>INDEX('[1]2025 Sign Ups'!$C$2:$C$103,MATCH(A34,'[1]2025 Sign Ups'!$B$2:$B$103,0))</f>
        <v>Y</v>
      </c>
      <c r="C34" s="26">
        <f>VLOOKUP($A34,'[1]2025 Sign Ups'!$B$2:$F$127,4,FALSE)</f>
        <v>8</v>
      </c>
      <c r="D34" s="26" t="str">
        <f>VLOOKUP($A34,'[1]2025 Sign Ups'!$B$2:$G$127,5,FALSE)</f>
        <v>R</v>
      </c>
      <c r="E34" s="27">
        <f t="shared" ref="E34:E40" si="4">R34+35.4</f>
        <v>41.8</v>
      </c>
      <c r="F34" s="27">
        <f t="shared" si="0"/>
        <v>41.8</v>
      </c>
      <c r="G34" s="28" t="str">
        <f>INDEX('[1]WK 1 F9 2025'!$Y$4:$Y$105, MATCH(A34,'[1]WK 1 F9 2025'!$N$4:$N$105,0))</f>
        <v/>
      </c>
      <c r="H34" s="28">
        <f>INDEX('[1]WK 2 B9 2025'!$Y$4:$Y$105, MATCH($A34,'[1]WK 2 B9 2025'!$N$4:$N$105,0))</f>
        <v>43</v>
      </c>
      <c r="I34" s="28">
        <f>INDEX('[1]WK 3 F9 2025'!$Y$4:$Y$107, MATCH(A34,'[1]WK 3 F9 2025'!$N$4:$N$107,0))</f>
        <v>41</v>
      </c>
      <c r="J34" s="28">
        <f>INDEX('[1]WK 4 B9 2025'!$Y$4:$Y$105, MATCH(A34,'[1]WK 4 B9 2025'!$N$4:$N$105,0))</f>
        <v>42</v>
      </c>
      <c r="K34" s="28">
        <f>INDEX('[1]WK 5 F9 2025'!$Y$4:$Y$105, MATCH(A34,'[1]WK 5 F9 2025'!$N$4:$N$105,0))</f>
        <v>42</v>
      </c>
      <c r="L34" s="28" t="str">
        <f>INDEX('[1]WK 6 B9 2025'!$Y$4:$Y$105, MATCH(A34,'[1]WK 6 B9 2025'!$N$4:$N$105,0))</f>
        <v/>
      </c>
      <c r="M34" s="28">
        <f>INDEX('[1]WK 7 F9 2025'!$Y$4:$Y$107, MATCH(A34,'[1]WK 7 F9 2025'!$N$4:$N$107,0))</f>
        <v>43</v>
      </c>
      <c r="N34" s="28">
        <f>INDEX('[1]WK 8 B9 2025'!$Y$4:$Y$103, MATCH(A34,'[1]WK 8 B9 2025'!$N$4:$N$103,0))</f>
        <v>45</v>
      </c>
      <c r="O34" s="28">
        <f>INDEX('[1]WK 9 F9 2025'!$Y$4:$Y$105, MATCH(A34,'[1]WK 9 F9 2025'!$N$4:$N$105,0))</f>
        <v>43</v>
      </c>
      <c r="P34" s="28" t="str">
        <f>INDEX('[1]WK 10 B9 2025'!$Y$4:$Y$103, MATCH(A34,'[1]WK 10 B9 2025'!$N$4:$N$103,0))</f>
        <v/>
      </c>
      <c r="Q34" s="28" t="str">
        <f>INDEX('[1]WK 11 F9 2025'!$Y$4:$Y$105, MATCH(A34,'[1]WK 11 F9 2025'!$N$4:$N$105,0))</f>
        <v/>
      </c>
      <c r="R34" s="27">
        <f>VLOOKUP($A34,'[1]2025 Sign Ups'!$B$2:$K$104,3,FALSE)</f>
        <v>6.3999999999999986</v>
      </c>
      <c r="S34" s="29">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T34" s="29">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U34" s="29">
        <f>_xlfn.IFS(COUNTIF($G34:I34, "&gt;1")&gt;6,AVERAGE(SMALL(($G34:I34),{1,2,3,4,5}))-$F$1,COUNTIF($G34:I34, "&gt;1")&gt;5,AVERAGE(SMALL(($G34:I34),{1,2,3,4}))-$F$1,COUNTIF($G34:I34, "&gt;1")&gt;3,AVERAGE(SMALL(($F34:I34),{1,2,3,4}))-$F$1,COUNTIF($G34:I34, "&gt;1")&gt;1,AVERAGE(SMALL(($E34:I34),{1,2,3,4}))-$F$1,COUNTIF($G34:I34, "&gt;0")=1,AVERAGE(SMALL(($E34:I34),{1,2,3}))-$F$1,COUNTIF($G34:I34, "=0")=0,AVERAGE(SMALL(($E34:I34),{1,2}))-$F$1)</f>
        <v>6.5</v>
      </c>
      <c r="V34" s="29">
        <f>_xlfn.IFS(COUNTIF($G34:J34, "&gt;1")&gt;6,AVERAGE(SMALL(($G34:J34),{1,2,3,4,5}))-$F$1,COUNTIF($G34:J34, "&gt;1")&gt;5,AVERAGE(SMALL(($G34:J34),{1,2,3,4}))-$F$1,COUNTIF($G34:J34, "&gt;1")&gt;3,AVERAGE(SMALL(($F34:J34),{1,2,3,4}))-$F$1,COUNTIF($G34:J34, "&gt;1")&gt;1,AVERAGE(SMALL(($E34:J34),{1,2,3,4}))-$F$1,COUNTIF($G34:J34, "&gt;0")=1,AVERAGE(SMALL(($E34:J34),{1,2,3}))-$F$1,COUNTIF($G34:J34, "=0")=0,AVERAGE(SMALL(($E34:J34),{1,2}))-$F$1)</f>
        <v>6.25</v>
      </c>
      <c r="W34" s="29">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X34" s="29">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Y34" s="29">
        <f>_xlfn.IFS(COUNTIF($G34:M34, "&gt;1")&gt;6,AVERAGE(SMALL(($G34:M34),{1,2,3,4,5}))-$F$1,COUNTIF($G34:M34, "&gt;1")&gt;5,AVERAGE(SMALL(($G34:M34),{1,2,3,4}))-$F$1,COUNTIF($G34:M34, "&gt;1")&gt;3,AVERAGE(SMALL(($F34:M34),{1,2,3,4}))-$F$1,COUNTIF($G34:M34, "&gt;1")&gt;1,AVERAGE(SMALL(($E34:M34),{1,2,3,4}))-$F$1,COUNTIF($G34:M34, "&gt;0")=1,AVERAGE(SMALL(($E34:M34),{1,2,3}))-$F$1,COUNTIF($G34:M34, "=0")=0,AVERAGE(SMALL(($E34:M34),{1,2}))-$F$1)</f>
        <v>6.3000000000000043</v>
      </c>
      <c r="Z34" s="29">
        <f>_xlfn.IFS(COUNTIF($G34:N34, "&gt;1")&gt;6,AVERAGE(SMALL(($G34:N34),{1,2,3,4,5}))-$F$1,COUNTIF($G34:N34, "&gt;1")&gt;5,AVERAGE(SMALL(($G34:N34),{1,2,3,4}))-$F$1,COUNTIF($G34:N34, "&gt;1")&gt;3,AVERAGE(SMALL(($F34:N34),{1,2,3,4}))-$F$1,COUNTIF($G34:N34, "&gt;1")&gt;1,AVERAGE(SMALL(($E34:N34),{1,2,3,4}))-$F$1,COUNTIF($G34:N34, "&gt;0")=1,AVERAGE(SMALL(($E34:N34),{1,2,3}))-$F$1,COUNTIF($G34:N34, "=0")=0,AVERAGE(SMALL(($E34:N34),{1,2}))-$F$1)</f>
        <v>6.6000000000000014</v>
      </c>
      <c r="AA34" s="29">
        <f>_xlfn.IFS(COUNTIF($G34:O34, "&gt;1")&gt;6,AVERAGE(SMALL(($G34:O34),{1,2,3,4,5}))-$F$1,COUNTIF($G34:O34, "&gt;1")&gt;5,AVERAGE(SMALL(($G34:O34),{1,2,3,4}))-$F$1,COUNTIF($G34:O34, "&gt;1")&gt;3,AVERAGE(SMALL(($F34:O34),{1,2,3,4}))-$F$1,COUNTIF($G34:O34, "&gt;1")&gt;1,AVERAGE(SMALL(($E34:O34),{1,2,3,4}))-$F$1,COUNTIF($G34:O34, "&gt;0")=1,AVERAGE(SMALL(($E34:O34),{1,2,3}))-$F$1,COUNTIF($G34:O34, "=0")=0,AVERAGE(SMALL(($E34:O34),{1,2}))-$F$1)</f>
        <v>6.8000000000000043</v>
      </c>
      <c r="AB34" s="29">
        <f>_xlfn.IFS(COUNTIF($G34:P34, "&gt;1")&gt;6,AVERAGE(SMALL(($G34:P34),{1,2,3,4,5}))-$F$1,COUNTIF($G34:P34, "&gt;1")&gt;5,AVERAGE(SMALL(($G34:P34),{1,2,3,4}))-$F$1,COUNTIF($G34:P34, "&gt;1")&gt;3,AVERAGE(SMALL(($F34:P34),{1,2,3,4}))-$F$1,COUNTIF($G34:P34, "&gt;1")&gt;1,AVERAGE(SMALL(($E34:P34),{1,2,3,4}))-$F$1,COUNTIF($G34:P34, "&gt;0")=1,AVERAGE(SMALL(($E34:P34),{1,2,3}))-$F$1,COUNTIF($G34:P34, "=0")=0,AVERAGE(SMALL(($E34:P34),{1,2}))-$F$1)</f>
        <v>6.8000000000000043</v>
      </c>
      <c r="AC34" s="29">
        <f>_xlfn.IFS(COUNTIF($G34:Q34, "&gt;1")&gt;6,AVERAGE(SMALL(($G34:Q34),{1,2,3,4,5}))-$F$1,COUNTIF($G34:Q34, "&gt;1")&gt;5,AVERAGE(SMALL(($G34:Q34),{1,2,3,4}))-$F$1,COUNTIF($G34:Q34, "&gt;1")&gt;3,AVERAGE(SMALL(($F34:Q34),{1,2,3,4}))-$F$1,COUNTIF($G34:Q34, "&gt;1")&gt;1,AVERAGE(SMALL(($E34:Q34),{1,2,3,4}))-$F$1,COUNTIF($G34:Q34, "&gt;0")=1,AVERAGE(SMALL(($E34:Q34),{1,2,3}))-$F$1,COUNTIF($G34:Q34, "=0")=0,AVERAGE(SMALL(($E34:Q34),{1,2}))-$F$1)</f>
        <v>6.8000000000000043</v>
      </c>
      <c r="AD34" s="30">
        <f t="shared" si="1"/>
        <v>7</v>
      </c>
      <c r="AE34" s="31">
        <v>2</v>
      </c>
    </row>
    <row r="35" spans="1:31" s="44" customFormat="1" ht="15.75" x14ac:dyDescent="0.25">
      <c r="A35" s="25" t="s">
        <v>81</v>
      </c>
      <c r="B35" s="26" t="str">
        <f>INDEX('[1]2025 Sign Ups'!$C$2:$C$103,MATCH(A35,'[1]2025 Sign Ups'!$B$2:$B$103,0))</f>
        <v>Y</v>
      </c>
      <c r="C35" s="26">
        <f>VLOOKUP($A35,'[1]2025 Sign Ups'!$B$2:$F$127,4,FALSE)</f>
        <v>7</v>
      </c>
      <c r="D35" s="26" t="str">
        <f>VLOOKUP($A35,'[1]2025 Sign Ups'!$B$2:$G$127,5,FALSE)</f>
        <v>R</v>
      </c>
      <c r="E35" s="27">
        <f t="shared" si="4"/>
        <v>41.833333333333336</v>
      </c>
      <c r="F35" s="27">
        <f t="shared" ref="F35:F66" si="5">E35</f>
        <v>41.833333333333336</v>
      </c>
      <c r="G35" s="28">
        <f>INDEX('[1]WK 1 F9 2025'!$Y$4:$Y$105, MATCH(A35,'[1]WK 1 F9 2025'!$N$4:$N$105,0))</f>
        <v>41</v>
      </c>
      <c r="H35" s="28">
        <f>INDEX('[1]WK 2 B9 2025'!$Y$4:$Y$105, MATCH($A35,'[1]WK 2 B9 2025'!$N$4:$N$105,0))</f>
        <v>44</v>
      </c>
      <c r="I35" s="28">
        <f>INDEX('[1]WK 3 F9 2025'!$Y$4:$Y$107, MATCH(A35,'[1]WK 3 F9 2025'!$N$4:$N$107,0))</f>
        <v>42</v>
      </c>
      <c r="J35" s="28">
        <f>INDEX('[1]WK 4 B9 2025'!$Y$4:$Y$105, MATCH(A35,'[1]WK 4 B9 2025'!$N$4:$N$105,0))</f>
        <v>38</v>
      </c>
      <c r="K35" s="28">
        <f>INDEX('[1]WK 5 F9 2025'!$Y$4:$Y$105, MATCH(A35,'[1]WK 5 F9 2025'!$N$4:$N$105,0))</f>
        <v>40</v>
      </c>
      <c r="L35" s="28">
        <f>INDEX('[1]WK 6 B9 2025'!$Y$4:$Y$105, MATCH(A35,'[1]WK 6 B9 2025'!$N$4:$N$105,0))</f>
        <v>46</v>
      </c>
      <c r="M35" s="28">
        <f>INDEX('[1]WK 7 F9 2025'!$Y$4:$Y$107, MATCH(A35,'[1]WK 7 F9 2025'!$N$4:$N$107,0))</f>
        <v>41</v>
      </c>
      <c r="N35" s="28">
        <f>INDEX('[1]WK 8 B9 2025'!$Y$4:$Y$103, MATCH(A35,'[1]WK 8 B9 2025'!$N$4:$N$103,0))</f>
        <v>48</v>
      </c>
      <c r="O35" s="28" t="str">
        <f>INDEX('[1]WK 9 F9 2025'!$Y$4:$Y$105, MATCH(A35,'[1]WK 9 F9 2025'!$N$4:$N$105,0))</f>
        <v/>
      </c>
      <c r="P35" s="28" t="str">
        <f>INDEX('[1]WK 10 B9 2025'!$Y$4:$Y$103, MATCH(A35,'[1]WK 10 B9 2025'!$N$4:$N$103,0))</f>
        <v/>
      </c>
      <c r="Q35" s="28" t="str">
        <f>INDEX('[1]WK 11 F9 2025'!$Y$4:$Y$105, MATCH(A35,'[1]WK 11 F9 2025'!$N$4:$N$105,0))</f>
        <v/>
      </c>
      <c r="R35" s="27">
        <f>VLOOKUP($A35,'[1]2025 Sign Ups'!$B$2:$K$104,3,FALSE)</f>
        <v>6.4333333333333371</v>
      </c>
      <c r="S35" s="29">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T35" s="29">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U35" s="29">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V35" s="29">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W35" s="29">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X35" s="29">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Y35" s="29">
        <f>_xlfn.IFS(COUNTIF($G35:M35, "&gt;1")&gt;6,AVERAGE(SMALL(($G35:M35),{1,2,3,4,5}))-$F$1,COUNTIF($G35:M35, "&gt;1")&gt;5,AVERAGE(SMALL(($G35:M35),{1,2,3,4}))-$F$1,COUNTIF($G35:M35, "&gt;1")&gt;3,AVERAGE(SMALL(($F35:M35),{1,2,3,4}))-$F$1,COUNTIF($G35:M35, "&gt;1")&gt;1,AVERAGE(SMALL(($E35:M35),{1,2,3,4}))-$F$1,COUNTIF($G35:M35, "&gt;0")=1,AVERAGE(SMALL(($E35:M35),{1,2,3}))-$F$1,COUNTIF($G35:M35, "=0")=0,AVERAGE(SMALL(($E35:M35),{1,2}))-$F$1)</f>
        <v>5</v>
      </c>
      <c r="Z35" s="29">
        <f>_xlfn.IFS(COUNTIF($G35:N35, "&gt;1")&gt;6,AVERAGE(SMALL(($G35:N35),{1,2,3,4,5}))-$F$1,COUNTIF($G35:N35, "&gt;1")&gt;5,AVERAGE(SMALL(($G35:N35),{1,2,3,4}))-$F$1,COUNTIF($G35:N35, "&gt;1")&gt;3,AVERAGE(SMALL(($F35:N35),{1,2,3,4}))-$F$1,COUNTIF($G35:N35, "&gt;1")&gt;1,AVERAGE(SMALL(($E35:N35),{1,2,3,4}))-$F$1,COUNTIF($G35:N35, "&gt;0")=1,AVERAGE(SMALL(($E35:N35),{1,2,3}))-$F$1,COUNTIF($G35:N35, "=0")=0,AVERAGE(SMALL(($E35:N35),{1,2}))-$F$1)</f>
        <v>5</v>
      </c>
      <c r="AA35" s="29">
        <f>_xlfn.IFS(COUNTIF($G35:O35, "&gt;1")&gt;6,AVERAGE(SMALL(($G35:O35),{1,2,3,4,5}))-$F$1,COUNTIF($G35:O35, "&gt;1")&gt;5,AVERAGE(SMALL(($G35:O35),{1,2,3,4}))-$F$1,COUNTIF($G35:O35, "&gt;1")&gt;3,AVERAGE(SMALL(($F35:O35),{1,2,3,4}))-$F$1,COUNTIF($G35:O35, "&gt;1")&gt;1,AVERAGE(SMALL(($E35:O35),{1,2,3,4}))-$F$1,COUNTIF($G35:O35, "&gt;0")=1,AVERAGE(SMALL(($E35:O35),{1,2,3}))-$F$1,COUNTIF($G35:O35, "=0")=0,AVERAGE(SMALL(($E35:O35),{1,2}))-$F$1)</f>
        <v>5</v>
      </c>
      <c r="AB35" s="29">
        <f>_xlfn.IFS(COUNTIF($G35:P35, "&gt;1")&gt;6,AVERAGE(SMALL(($G35:P35),{1,2,3,4,5}))-$F$1,COUNTIF($G35:P35, "&gt;1")&gt;5,AVERAGE(SMALL(($G35:P35),{1,2,3,4}))-$F$1,COUNTIF($G35:P35, "&gt;1")&gt;3,AVERAGE(SMALL(($F35:P35),{1,2,3,4}))-$F$1,COUNTIF($G35:P35, "&gt;1")&gt;1,AVERAGE(SMALL(($E35:P35),{1,2,3,4}))-$F$1,COUNTIF($G35:P35, "&gt;0")=1,AVERAGE(SMALL(($E35:P35),{1,2,3}))-$F$1,COUNTIF($G35:P35, "=0")=0,AVERAGE(SMALL(($E35:P35),{1,2}))-$F$1)</f>
        <v>5</v>
      </c>
      <c r="AC35" s="29">
        <f>_xlfn.IFS(COUNTIF($G35:Q35, "&gt;1")&gt;6,AVERAGE(SMALL(($G35:Q35),{1,2,3,4,5}))-$F$1,COUNTIF($G35:Q35, "&gt;1")&gt;5,AVERAGE(SMALL(($G35:Q35),{1,2,3,4}))-$F$1,COUNTIF($G35:Q35, "&gt;1")&gt;3,AVERAGE(SMALL(($F35:Q35),{1,2,3,4}))-$F$1,COUNTIF($G35:Q35, "&gt;1")&gt;1,AVERAGE(SMALL(($E35:Q35),{1,2,3,4}))-$F$1,COUNTIF($G35:Q35, "&gt;0")=1,AVERAGE(SMALL(($E35:Q35),{1,2,3}))-$F$1,COUNTIF($G35:Q35, "=0")=0,AVERAGE(SMALL(($E35:Q35),{1,2}))-$F$1)</f>
        <v>5</v>
      </c>
      <c r="AD35" s="30">
        <f t="shared" ref="AD35:AD66" si="6">COUNT(G35:Q35)</f>
        <v>8</v>
      </c>
      <c r="AE35" s="31">
        <v>2</v>
      </c>
    </row>
    <row r="36" spans="1:31" ht="15.75" x14ac:dyDescent="0.25">
      <c r="A36" s="25" t="s">
        <v>82</v>
      </c>
      <c r="B36" s="26" t="str">
        <f>INDEX('[1]2025 Sign Ups'!$C$2:$C$103,MATCH(A36,'[1]2025 Sign Ups'!$B$2:$B$103,0))</f>
        <v>Y</v>
      </c>
      <c r="C36" s="26">
        <f>VLOOKUP($A36,'[1]2025 Sign Ups'!$B$2:$F$127,4,FALSE)</f>
        <v>7</v>
      </c>
      <c r="D36" s="26" t="str">
        <f>VLOOKUP($A36,'[1]2025 Sign Ups'!$B$2:$G$127,5,FALSE)</f>
        <v>R</v>
      </c>
      <c r="E36" s="27">
        <f t="shared" si="4"/>
        <v>41.2</v>
      </c>
      <c r="F36" s="27">
        <f t="shared" si="5"/>
        <v>41.2</v>
      </c>
      <c r="G36" s="28">
        <f>INDEX('[1]WK 1 F9 2025'!$Y$4:$Y$105, MATCH(A36,'[1]WK 1 F9 2025'!$N$4:$N$105,0))</f>
        <v>55</v>
      </c>
      <c r="H36" s="28">
        <f>INDEX('[1]WK 2 B9 2025'!$Y$4:$Y$105, MATCH($A36,'[1]WK 2 B9 2025'!$N$4:$N$105,0))</f>
        <v>43</v>
      </c>
      <c r="I36" s="28">
        <f>INDEX('[1]WK 3 F9 2025'!$Y$4:$Y$107, MATCH(A36,'[1]WK 3 F9 2025'!$N$4:$N$107,0))</f>
        <v>42</v>
      </c>
      <c r="J36" s="28">
        <f>INDEX('[1]WK 4 B9 2025'!$Y$4:$Y$105, MATCH(A36,'[1]WK 4 B9 2025'!$N$4:$N$105,0))</f>
        <v>37</v>
      </c>
      <c r="K36" s="28" t="str">
        <f>INDEX('[1]WK 5 F9 2025'!$Y$4:$Y$105, MATCH(A36,'[1]WK 5 F9 2025'!$N$4:$N$105,0))</f>
        <v/>
      </c>
      <c r="L36" s="28">
        <f>INDEX('[1]WK 6 B9 2025'!$Y$4:$Y$105, MATCH(A36,'[1]WK 6 B9 2025'!$N$4:$N$105,0))</f>
        <v>41</v>
      </c>
      <c r="M36" s="28">
        <f>INDEX('[1]WK 7 F9 2025'!$Y$4:$Y$107, MATCH(A36,'[1]WK 7 F9 2025'!$N$4:$N$107,0))</f>
        <v>44</v>
      </c>
      <c r="N36" s="28" t="str">
        <f>INDEX('[1]WK 8 B9 2025'!$Y$4:$Y$103, MATCH(A36,'[1]WK 8 B9 2025'!$N$4:$N$103,0))</f>
        <v/>
      </c>
      <c r="O36" s="28" t="str">
        <f>INDEX('[1]WK 9 F9 2025'!$Y$4:$Y$105, MATCH(A36,'[1]WK 9 F9 2025'!$N$4:$N$105,0))</f>
        <v/>
      </c>
      <c r="P36" s="28" t="str">
        <f>INDEX('[1]WK 10 B9 2025'!$Y$4:$Y$103, MATCH(A36,'[1]WK 10 B9 2025'!$N$4:$N$103,0))</f>
        <v/>
      </c>
      <c r="Q36" s="28" t="str">
        <f>INDEX('[1]WK 11 F9 2025'!$Y$4:$Y$105, MATCH(A36,'[1]WK 11 F9 2025'!$N$4:$N$105,0))</f>
        <v/>
      </c>
      <c r="R36" s="27">
        <f>VLOOKUP($A36,'[1]2025 Sign Ups'!$B$2:$K$104,3,FALSE)</f>
        <v>5.8000000000000043</v>
      </c>
      <c r="S36" s="29">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T36" s="29">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U36" s="29">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V36" s="29">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W36" s="29">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X36" s="29">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Y36" s="29">
        <f>_xlfn.IFS(COUNTIF($G36:M36, "&gt;1")&gt;6,AVERAGE(SMALL(($G36:M36),{1,2,3,4,5}))-$F$1,COUNTIF($G36:M36, "&gt;1")&gt;5,AVERAGE(SMALL(($G36:M36),{1,2,3,4}))-$F$1,COUNTIF($G36:M36, "&gt;1")&gt;3,AVERAGE(SMALL(($F36:M36),{1,2,3,4}))-$F$1,COUNTIF($G36:M36, "&gt;1")&gt;1,AVERAGE(SMALL(($E36:M36),{1,2,3,4}))-$F$1,COUNTIF($G36:M36, "&gt;0")=1,AVERAGE(SMALL(($E36:M36),{1,2,3}))-$F$1,COUNTIF($G36:M36, "=0")=0,AVERAGE(SMALL(($E36:M36),{1,2}))-$F$1)</f>
        <v>5.3500000000000014</v>
      </c>
      <c r="Z36" s="29">
        <f>_xlfn.IFS(COUNTIF($G36:N36, "&gt;1")&gt;6,AVERAGE(SMALL(($G36:N36),{1,2,3,4,5}))-$F$1,COUNTIF($G36:N36, "&gt;1")&gt;5,AVERAGE(SMALL(($G36:N36),{1,2,3,4}))-$F$1,COUNTIF($G36:N36, "&gt;1")&gt;3,AVERAGE(SMALL(($F36:N36),{1,2,3,4}))-$F$1,COUNTIF($G36:N36, "&gt;1")&gt;1,AVERAGE(SMALL(($E36:N36),{1,2,3,4}))-$F$1,COUNTIF($G36:N36, "&gt;0")=1,AVERAGE(SMALL(($E36:N36),{1,2,3}))-$F$1,COUNTIF($G36:N36, "=0")=0,AVERAGE(SMALL(($E36:N36),{1,2}))-$F$1)</f>
        <v>5.3500000000000014</v>
      </c>
      <c r="AA36" s="29">
        <f>_xlfn.IFS(COUNTIF($G36:O36, "&gt;1")&gt;6,AVERAGE(SMALL(($G36:O36),{1,2,3,4,5}))-$F$1,COUNTIF($G36:O36, "&gt;1")&gt;5,AVERAGE(SMALL(($G36:O36),{1,2,3,4}))-$F$1,COUNTIF($G36:O36, "&gt;1")&gt;3,AVERAGE(SMALL(($F36:O36),{1,2,3,4}))-$F$1,COUNTIF($G36:O36, "&gt;1")&gt;1,AVERAGE(SMALL(($E36:O36),{1,2,3,4}))-$F$1,COUNTIF($G36:O36, "&gt;0")=1,AVERAGE(SMALL(($E36:O36),{1,2,3}))-$F$1,COUNTIF($G36:O36, "=0")=0,AVERAGE(SMALL(($E36:O36),{1,2}))-$F$1)</f>
        <v>5.3500000000000014</v>
      </c>
      <c r="AB36" s="29">
        <f>_xlfn.IFS(COUNTIF($G36:P36, "&gt;1")&gt;6,AVERAGE(SMALL(($G36:P36),{1,2,3,4,5}))-$F$1,COUNTIF($G36:P36, "&gt;1")&gt;5,AVERAGE(SMALL(($G36:P36),{1,2,3,4}))-$F$1,COUNTIF($G36:P36, "&gt;1")&gt;3,AVERAGE(SMALL(($F36:P36),{1,2,3,4}))-$F$1,COUNTIF($G36:P36, "&gt;1")&gt;1,AVERAGE(SMALL(($E36:P36),{1,2,3,4}))-$F$1,COUNTIF($G36:P36, "&gt;0")=1,AVERAGE(SMALL(($E36:P36),{1,2,3}))-$F$1,COUNTIF($G36:P36, "=0")=0,AVERAGE(SMALL(($E36:P36),{1,2}))-$F$1)</f>
        <v>5.3500000000000014</v>
      </c>
      <c r="AC36" s="29">
        <f>_xlfn.IFS(COUNTIF($G36:Q36, "&gt;1")&gt;6,AVERAGE(SMALL(($G36:Q36),{1,2,3,4,5}))-$F$1,COUNTIF($G36:Q36, "&gt;1")&gt;5,AVERAGE(SMALL(($G36:Q36),{1,2,3,4}))-$F$1,COUNTIF($G36:Q36, "&gt;1")&gt;3,AVERAGE(SMALL(($F36:Q36),{1,2,3,4}))-$F$1,COUNTIF($G36:Q36, "&gt;1")&gt;1,AVERAGE(SMALL(($E36:Q36),{1,2,3,4}))-$F$1,COUNTIF($G36:Q36, "&gt;0")=1,AVERAGE(SMALL(($E36:Q36),{1,2,3}))-$F$1,COUNTIF($G36:Q36, "=0")=0,AVERAGE(SMALL(($E36:Q36),{1,2}))-$F$1)</f>
        <v>5.3500000000000014</v>
      </c>
      <c r="AD36" s="30">
        <f t="shared" si="6"/>
        <v>6</v>
      </c>
      <c r="AE36" s="31">
        <v>2</v>
      </c>
    </row>
    <row r="37" spans="1:31" ht="15.75" x14ac:dyDescent="0.25">
      <c r="A37" s="25" t="s">
        <v>83</v>
      </c>
      <c r="B37" s="26" t="str">
        <f>INDEX('[1]2025 Sign Ups'!$C$2:$C$103,MATCH(A37,'[1]2025 Sign Ups'!$B$2:$B$103,0))</f>
        <v>Y</v>
      </c>
      <c r="C37" s="26">
        <f>VLOOKUP($A37,'[1]2025 Sign Ups'!$B$2:$F$127,4,FALSE)</f>
        <v>4</v>
      </c>
      <c r="D37" s="26" t="str">
        <f>VLOOKUP($A37,'[1]2025 Sign Ups'!$B$2:$G$127,5,FALSE)</f>
        <v>R</v>
      </c>
      <c r="E37" s="27">
        <f t="shared" si="4"/>
        <v>42</v>
      </c>
      <c r="F37" s="27">
        <f t="shared" si="5"/>
        <v>42</v>
      </c>
      <c r="G37" s="28">
        <f>INDEX('[1]WK 1 F9 2025'!$Y$4:$Y$105, MATCH(A37,'[1]WK 1 F9 2025'!$N$4:$N$105,0))</f>
        <v>52</v>
      </c>
      <c r="H37" s="28">
        <f>INDEX('[1]WK 2 B9 2025'!$Y$4:$Y$105, MATCH($A37,'[1]WK 2 B9 2025'!$N$4:$N$105,0))</f>
        <v>49</v>
      </c>
      <c r="I37" s="28">
        <f>INDEX('[1]WK 3 F9 2025'!$Y$4:$Y$107, MATCH(A37,'[1]WK 3 F9 2025'!$N$4:$N$107,0))</f>
        <v>44</v>
      </c>
      <c r="J37" s="28">
        <f>INDEX('[1]WK 4 B9 2025'!$Y$4:$Y$105, MATCH(A37,'[1]WK 4 B9 2025'!$N$4:$N$105,0))</f>
        <v>47</v>
      </c>
      <c r="K37" s="28">
        <f>INDEX('[1]WK 5 F9 2025'!$Y$4:$Y$105, MATCH(A37,'[1]WK 5 F9 2025'!$N$4:$N$105,0))</f>
        <v>44</v>
      </c>
      <c r="L37" s="28">
        <f>INDEX('[1]WK 6 B9 2025'!$Y$4:$Y$105, MATCH(A37,'[1]WK 6 B9 2025'!$N$4:$N$105,0))</f>
        <v>44</v>
      </c>
      <c r="M37" s="28">
        <f>INDEX('[1]WK 7 F9 2025'!$Y$4:$Y$107, MATCH(A37,'[1]WK 7 F9 2025'!$N$4:$N$107,0))</f>
        <v>40</v>
      </c>
      <c r="N37" s="28">
        <f>INDEX('[1]WK 8 B9 2025'!$Y$4:$Y$103, MATCH(A37,'[1]WK 8 B9 2025'!$N$4:$N$103,0))</f>
        <v>41</v>
      </c>
      <c r="O37" s="28">
        <f>INDEX('[1]WK 9 F9 2025'!$Y$4:$Y$105, MATCH(A37,'[1]WK 9 F9 2025'!$N$4:$N$105,0))</f>
        <v>45</v>
      </c>
      <c r="P37" s="28" t="str">
        <f>INDEX('[1]WK 10 B9 2025'!$Y$4:$Y$103, MATCH(A37,'[1]WK 10 B9 2025'!$N$4:$N$103,0))</f>
        <v/>
      </c>
      <c r="Q37" s="28" t="str">
        <f>INDEX('[1]WK 11 F9 2025'!$Y$4:$Y$105, MATCH(A37,'[1]WK 11 F9 2025'!$N$4:$N$105,0))</f>
        <v/>
      </c>
      <c r="R37" s="27">
        <f>VLOOKUP($A37,'[1]2025 Sign Ups'!$B$2:$K$104,3,FALSE)</f>
        <v>6.6000000000000014</v>
      </c>
      <c r="S37" s="29">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T37" s="29">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U37" s="29">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V37" s="29">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W37" s="29">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X37" s="29">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Y37" s="29">
        <f>_xlfn.IFS(COUNTIF($G37:M37, "&gt;1")&gt;6,AVERAGE(SMALL(($G37:M37),{1,2,3,4,5}))-$F$1,COUNTIF($G37:M37, "&gt;1")&gt;5,AVERAGE(SMALL(($G37:M37),{1,2,3,4}))-$F$1,COUNTIF($G37:M37, "&gt;1")&gt;3,AVERAGE(SMALL(($F37:M37),{1,2,3,4}))-$F$1,COUNTIF($G37:M37, "&gt;1")&gt;1,AVERAGE(SMALL(($E37:M37),{1,2,3,4}))-$F$1,COUNTIF($G37:M37, "&gt;0")=1,AVERAGE(SMALL(($E37:M37),{1,2,3}))-$F$1,COUNTIF($G37:M37, "=0")=0,AVERAGE(SMALL(($E37:M37),{1,2}))-$F$1)</f>
        <v>8.3999999999999986</v>
      </c>
      <c r="Z37" s="29">
        <f>_xlfn.IFS(COUNTIF($G37:N37, "&gt;1")&gt;6,AVERAGE(SMALL(($G37:N37),{1,2,3,4,5}))-$F$1,COUNTIF($G37:N37, "&gt;1")&gt;5,AVERAGE(SMALL(($G37:N37),{1,2,3,4}))-$F$1,COUNTIF($G37:N37, "&gt;1")&gt;3,AVERAGE(SMALL(($F37:N37),{1,2,3,4}))-$F$1,COUNTIF($G37:N37, "&gt;1")&gt;1,AVERAGE(SMALL(($E37:N37),{1,2,3,4}))-$F$1,COUNTIF($G37:N37, "&gt;0")=1,AVERAGE(SMALL(($E37:N37),{1,2,3}))-$F$1,COUNTIF($G37:N37, "=0")=0,AVERAGE(SMALL(($E37:N37),{1,2}))-$F$1)</f>
        <v>7.2000000000000028</v>
      </c>
      <c r="AA37" s="29">
        <f>_xlfn.IFS(COUNTIF($G37:O37, "&gt;1")&gt;6,AVERAGE(SMALL(($G37:O37),{1,2,3,4,5}))-$F$1,COUNTIF($G37:O37, "&gt;1")&gt;5,AVERAGE(SMALL(($G37:O37),{1,2,3,4}))-$F$1,COUNTIF($G37:O37, "&gt;1")&gt;3,AVERAGE(SMALL(($F37:O37),{1,2,3,4}))-$F$1,COUNTIF($G37:O37, "&gt;1")&gt;1,AVERAGE(SMALL(($E37:O37),{1,2,3,4}))-$F$1,COUNTIF($G37:O37, "&gt;0")=1,AVERAGE(SMALL(($E37:O37),{1,2,3}))-$F$1,COUNTIF($G37:O37, "=0")=0,AVERAGE(SMALL(($E37:O37),{1,2}))-$F$1)</f>
        <v>7.2000000000000028</v>
      </c>
      <c r="AB37" s="29">
        <f>_xlfn.IFS(COUNTIF($G37:P37, "&gt;1")&gt;6,AVERAGE(SMALL(($G37:P37),{1,2,3,4,5}))-$F$1,COUNTIF($G37:P37, "&gt;1")&gt;5,AVERAGE(SMALL(($G37:P37),{1,2,3,4}))-$F$1,COUNTIF($G37:P37, "&gt;1")&gt;3,AVERAGE(SMALL(($F37:P37),{1,2,3,4}))-$F$1,COUNTIF($G37:P37, "&gt;1")&gt;1,AVERAGE(SMALL(($E37:P37),{1,2,3,4}))-$F$1,COUNTIF($G37:P37, "&gt;0")=1,AVERAGE(SMALL(($E37:P37),{1,2,3}))-$F$1,COUNTIF($G37:P37, "=0")=0,AVERAGE(SMALL(($E37:P37),{1,2}))-$F$1)</f>
        <v>7.2000000000000028</v>
      </c>
      <c r="AC37" s="29">
        <f>_xlfn.IFS(COUNTIF($G37:Q37, "&gt;1")&gt;6,AVERAGE(SMALL(($G37:Q37),{1,2,3,4,5}))-$F$1,COUNTIF($G37:Q37, "&gt;1")&gt;5,AVERAGE(SMALL(($G37:Q37),{1,2,3,4}))-$F$1,COUNTIF($G37:Q37, "&gt;1")&gt;3,AVERAGE(SMALL(($F37:Q37),{1,2,3,4}))-$F$1,COUNTIF($G37:Q37, "&gt;1")&gt;1,AVERAGE(SMALL(($E37:Q37),{1,2,3,4}))-$F$1,COUNTIF($G37:Q37, "&gt;0")=1,AVERAGE(SMALL(($E37:Q37),{1,2,3}))-$F$1,COUNTIF($G37:Q37, "=0")=0,AVERAGE(SMALL(($E37:Q37),{1,2}))-$F$1)</f>
        <v>7.2000000000000028</v>
      </c>
      <c r="AD37" s="30">
        <f t="shared" si="6"/>
        <v>9</v>
      </c>
      <c r="AE37" s="31">
        <v>2</v>
      </c>
    </row>
    <row r="38" spans="1:31" ht="15.75" x14ac:dyDescent="0.25">
      <c r="A38" s="25" t="s">
        <v>84</v>
      </c>
      <c r="B38" s="26" t="str">
        <f>INDEX('[1]2025 Sign Ups'!$C$2:$C$103,MATCH(A38,'[1]2025 Sign Ups'!$B$2:$B$103,0))</f>
        <v>Y</v>
      </c>
      <c r="C38" s="26">
        <f>VLOOKUP($A38,'[1]2025 Sign Ups'!$B$2:$F$127,4,FALSE)</f>
        <v>3</v>
      </c>
      <c r="D38" s="26" t="str">
        <f>VLOOKUP($A38,'[1]2025 Sign Ups'!$B$2:$G$127,5,FALSE)</f>
        <v>R</v>
      </c>
      <c r="E38" s="27">
        <f t="shared" si="4"/>
        <v>42.166666666666664</v>
      </c>
      <c r="F38" s="27">
        <f t="shared" si="5"/>
        <v>42.166666666666664</v>
      </c>
      <c r="G38" s="28">
        <f>INDEX('[1]WK 1 F9 2025'!$Y$4:$Y$105, MATCH(A38,'[1]WK 1 F9 2025'!$N$4:$N$105,0))</f>
        <v>45</v>
      </c>
      <c r="H38" s="28">
        <f>INDEX('[1]WK 2 B9 2025'!$Y$4:$Y$105, MATCH($A38,'[1]WK 2 B9 2025'!$N$4:$N$105,0))</f>
        <v>48</v>
      </c>
      <c r="I38" s="28">
        <f>INDEX('[1]WK 3 F9 2025'!$Y$4:$Y$107, MATCH(A38,'[1]WK 3 F9 2025'!$N$4:$N$107,0))</f>
        <v>40</v>
      </c>
      <c r="J38" s="28">
        <f>INDEX('[1]WK 4 B9 2025'!$Y$4:$Y$105, MATCH(A38,'[1]WK 4 B9 2025'!$N$4:$N$105,0))</f>
        <v>42</v>
      </c>
      <c r="K38" s="28">
        <f>INDEX('[1]WK 5 F9 2025'!$Y$4:$Y$105, MATCH(A38,'[1]WK 5 F9 2025'!$N$4:$N$105,0))</f>
        <v>42</v>
      </c>
      <c r="L38" s="28">
        <f>INDEX('[1]WK 6 B9 2025'!$Y$4:$Y$105, MATCH(A38,'[1]WK 6 B9 2025'!$N$4:$N$105,0))</f>
        <v>39</v>
      </c>
      <c r="M38" s="28">
        <f>INDEX('[1]WK 7 F9 2025'!$Y$4:$Y$107, MATCH(A38,'[1]WK 7 F9 2025'!$N$4:$N$107,0))</f>
        <v>42</v>
      </c>
      <c r="N38" s="28">
        <f>INDEX('[1]WK 8 B9 2025'!$Y$4:$Y$103, MATCH(A38,'[1]WK 8 B9 2025'!$N$4:$N$103,0))</f>
        <v>45</v>
      </c>
      <c r="O38" s="28">
        <f>INDEX('[1]WK 9 F9 2025'!$Y$4:$Y$105, MATCH(A38,'[1]WK 9 F9 2025'!$N$4:$N$105,0))</f>
        <v>39</v>
      </c>
      <c r="P38" s="28" t="str">
        <f>INDEX('[1]WK 10 B9 2025'!$Y$4:$Y$103, MATCH(A38,'[1]WK 10 B9 2025'!$N$4:$N$103,0))</f>
        <v/>
      </c>
      <c r="Q38" s="28" t="str">
        <f>INDEX('[1]WK 11 F9 2025'!$Y$4:$Y$105, MATCH(A38,'[1]WK 11 F9 2025'!$N$4:$N$105,0))</f>
        <v/>
      </c>
      <c r="R38" s="27">
        <f>VLOOKUP($A38,'[1]2025 Sign Ups'!$B$2:$K$104,3,FALSE)</f>
        <v>6.7666666666666657</v>
      </c>
      <c r="S38" s="29">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T38" s="29">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U38" s="29">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V38" s="29">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W38" s="29">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X38" s="29">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Y38" s="29">
        <f>_xlfn.IFS(COUNTIF($G38:M38, "&gt;1")&gt;6,AVERAGE(SMALL(($G38:M38),{1,2,3,4,5}))-$F$1,COUNTIF($G38:M38, "&gt;1")&gt;5,AVERAGE(SMALL(($G38:M38),{1,2,3,4}))-$F$1,COUNTIF($G38:M38, "&gt;1")&gt;3,AVERAGE(SMALL(($F38:M38),{1,2,3,4}))-$F$1,COUNTIF($G38:M38, "&gt;1")&gt;1,AVERAGE(SMALL(($E38:M38),{1,2,3,4}))-$F$1,COUNTIF($G38:M38, "&gt;0")=1,AVERAGE(SMALL(($E38:M38),{1,2,3}))-$F$1,COUNTIF($G38:M38, "=0")=0,AVERAGE(SMALL(($E38:M38),{1,2}))-$F$1)</f>
        <v>5.6000000000000014</v>
      </c>
      <c r="Z38" s="29">
        <f>_xlfn.IFS(COUNTIF($G38:N38, "&gt;1")&gt;6,AVERAGE(SMALL(($G38:N38),{1,2,3,4,5}))-$F$1,COUNTIF($G38:N38, "&gt;1")&gt;5,AVERAGE(SMALL(($G38:N38),{1,2,3,4}))-$F$1,COUNTIF($G38:N38, "&gt;1")&gt;3,AVERAGE(SMALL(($F38:N38),{1,2,3,4}))-$F$1,COUNTIF($G38:N38, "&gt;1")&gt;1,AVERAGE(SMALL(($E38:N38),{1,2,3,4}))-$F$1,COUNTIF($G38:N38, "&gt;0")=1,AVERAGE(SMALL(($E38:N38),{1,2,3}))-$F$1,COUNTIF($G38:N38, "=0")=0,AVERAGE(SMALL(($E38:N38),{1,2}))-$F$1)</f>
        <v>5.6000000000000014</v>
      </c>
      <c r="AA38" s="29">
        <f>_xlfn.IFS(COUNTIF($G38:O38, "&gt;1")&gt;6,AVERAGE(SMALL(($G38:O38),{1,2,3,4,5}))-$F$1,COUNTIF($G38:O38, "&gt;1")&gt;5,AVERAGE(SMALL(($G38:O38),{1,2,3,4}))-$F$1,COUNTIF($G38:O38, "&gt;1")&gt;3,AVERAGE(SMALL(($F38:O38),{1,2,3,4}))-$F$1,COUNTIF($G38:O38, "&gt;1")&gt;1,AVERAGE(SMALL(($E38:O38),{1,2,3,4}))-$F$1,COUNTIF($G38:O38, "&gt;0")=1,AVERAGE(SMALL(($E38:O38),{1,2,3}))-$F$1,COUNTIF($G38:O38, "=0")=0,AVERAGE(SMALL(($E38:O38),{1,2}))-$F$1)</f>
        <v>5</v>
      </c>
      <c r="AB38" s="29">
        <f>_xlfn.IFS(COUNTIF($G38:P38, "&gt;1")&gt;6,AVERAGE(SMALL(($G38:P38),{1,2,3,4,5}))-$F$1,COUNTIF($G38:P38, "&gt;1")&gt;5,AVERAGE(SMALL(($G38:P38),{1,2,3,4}))-$F$1,COUNTIF($G38:P38, "&gt;1")&gt;3,AVERAGE(SMALL(($F38:P38),{1,2,3,4}))-$F$1,COUNTIF($G38:P38, "&gt;1")&gt;1,AVERAGE(SMALL(($E38:P38),{1,2,3,4}))-$F$1,COUNTIF($G38:P38, "&gt;0")=1,AVERAGE(SMALL(($E38:P38),{1,2,3}))-$F$1,COUNTIF($G38:P38, "=0")=0,AVERAGE(SMALL(($E38:P38),{1,2}))-$F$1)</f>
        <v>5</v>
      </c>
      <c r="AC38" s="29">
        <f>_xlfn.IFS(COUNTIF($G38:Q38, "&gt;1")&gt;6,AVERAGE(SMALL(($G38:Q38),{1,2,3,4,5}))-$F$1,COUNTIF($G38:Q38, "&gt;1")&gt;5,AVERAGE(SMALL(($G38:Q38),{1,2,3,4}))-$F$1,COUNTIF($G38:Q38, "&gt;1")&gt;3,AVERAGE(SMALL(($F38:Q38),{1,2,3,4}))-$F$1,COUNTIF($G38:Q38, "&gt;1")&gt;1,AVERAGE(SMALL(($E38:Q38),{1,2,3,4}))-$F$1,COUNTIF($G38:Q38, "&gt;0")=1,AVERAGE(SMALL(($E38:Q38),{1,2,3}))-$F$1,COUNTIF($G38:Q38, "=0")=0,AVERAGE(SMALL(($E38:Q38),{1,2}))-$F$1)</f>
        <v>5</v>
      </c>
      <c r="AD38" s="30">
        <f t="shared" si="6"/>
        <v>9</v>
      </c>
      <c r="AE38" s="31">
        <v>2</v>
      </c>
    </row>
    <row r="39" spans="1:31" ht="15.75" x14ac:dyDescent="0.25">
      <c r="A39" s="25" t="s">
        <v>85</v>
      </c>
      <c r="B39" s="26" t="str">
        <f>INDEX('[1]2025 Sign Ups'!$C$2:$C$103,MATCH(A39,'[1]2025 Sign Ups'!$B$2:$B$103,0))</f>
        <v>Y</v>
      </c>
      <c r="C39" s="26">
        <f>VLOOKUP($A39,'[1]2025 Sign Ups'!$B$2:$F$127,4,FALSE)</f>
        <v>10</v>
      </c>
      <c r="D39" s="26" t="str">
        <f>VLOOKUP($A39,'[1]2025 Sign Ups'!$B$2:$G$127,5,FALSE)</f>
        <v>R</v>
      </c>
      <c r="E39" s="27">
        <f t="shared" si="4"/>
        <v>46.2</v>
      </c>
      <c r="F39" s="27">
        <f t="shared" si="5"/>
        <v>46.2</v>
      </c>
      <c r="G39" s="28">
        <f>INDEX('[1]WK 1 F9 2025'!$Y$4:$Y$105, MATCH(A39,'[1]WK 1 F9 2025'!$N$4:$N$105,0))</f>
        <v>50</v>
      </c>
      <c r="H39" s="28">
        <f>INDEX('[1]WK 2 B9 2025'!$Y$4:$Y$105, MATCH($A39,'[1]WK 2 B9 2025'!$N$4:$N$105,0))</f>
        <v>48</v>
      </c>
      <c r="I39" s="28" t="str">
        <f>INDEX('[1]WK 3 F9 2025'!$Y$4:$Y$107, MATCH(A39,'[1]WK 3 F9 2025'!$N$4:$N$107,0))</f>
        <v/>
      </c>
      <c r="J39" s="28">
        <f>INDEX('[1]WK 4 B9 2025'!$Y$4:$Y$105, MATCH(A39,'[1]WK 4 B9 2025'!$N$4:$N$105,0))</f>
        <v>47</v>
      </c>
      <c r="K39" s="28">
        <f>INDEX('[1]WK 5 F9 2025'!$Y$4:$Y$105, MATCH(A39,'[1]WK 5 F9 2025'!$N$4:$N$105,0))</f>
        <v>52</v>
      </c>
      <c r="L39" s="28" t="str">
        <f>INDEX('[1]WK 6 B9 2025'!$Y$4:$Y$105, MATCH(A39,'[1]WK 6 B9 2025'!$N$4:$N$105,0))</f>
        <v/>
      </c>
      <c r="M39" s="28">
        <f>INDEX('[1]WK 7 F9 2025'!$Y$4:$Y$107, MATCH(A39,'[1]WK 7 F9 2025'!$N$4:$N$107,0))</f>
        <v>51</v>
      </c>
      <c r="N39" s="28">
        <f>INDEX('[1]WK 8 B9 2025'!$Y$4:$Y$103, MATCH(A39,'[1]WK 8 B9 2025'!$N$4:$N$103,0))</f>
        <v>45</v>
      </c>
      <c r="O39" s="28">
        <f>INDEX('[1]WK 9 F9 2025'!$Y$4:$Y$105, MATCH(A39,'[1]WK 9 F9 2025'!$N$4:$N$105,0))</f>
        <v>44</v>
      </c>
      <c r="P39" s="28" t="str">
        <f>INDEX('[1]WK 10 B9 2025'!$Y$4:$Y$103, MATCH(A39,'[1]WK 10 B9 2025'!$N$4:$N$103,0))</f>
        <v/>
      </c>
      <c r="Q39" s="28" t="str">
        <f>INDEX('[1]WK 11 F9 2025'!$Y$4:$Y$105, MATCH(A39,'[1]WK 11 F9 2025'!$N$4:$N$105,0))</f>
        <v/>
      </c>
      <c r="R39" s="27">
        <f>VLOOKUP($A39,'[1]2025 Sign Ups'!$B$2:$K$104,3,FALSE)</f>
        <v>10.800000000000004</v>
      </c>
      <c r="S39" s="29">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T39" s="29">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U39" s="29">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V39" s="29">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W39" s="29">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X39" s="29">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Y39" s="29">
        <f>_xlfn.IFS(COUNTIF($G39:M39, "&gt;1")&gt;6,AVERAGE(SMALL(($G39:M39),{1,2,3,4,5}))-$F$1,COUNTIF($G39:M39, "&gt;1")&gt;5,AVERAGE(SMALL(($G39:M39),{1,2,3,4}))-$F$1,COUNTIF($G39:M39, "&gt;1")&gt;3,AVERAGE(SMALL(($F39:M39),{1,2,3,4}))-$F$1,COUNTIF($G39:M39, "&gt;1")&gt;1,AVERAGE(SMALL(($E39:M39),{1,2,3,4}))-$F$1,COUNTIF($G39:M39, "&gt;0")=1,AVERAGE(SMALL(($E39:M39),{1,2,3}))-$F$1,COUNTIF($G39:M39, "=0")=0,AVERAGE(SMALL(($E39:M39),{1,2}))-$F$1)</f>
        <v>12.399999999999999</v>
      </c>
      <c r="Z39" s="29">
        <f>_xlfn.IFS(COUNTIF($G39:N39, "&gt;1")&gt;6,AVERAGE(SMALL(($G39:N39),{1,2,3,4,5}))-$F$1,COUNTIF($G39:N39, "&gt;1")&gt;5,AVERAGE(SMALL(($G39:N39),{1,2,3,4}))-$F$1,COUNTIF($G39:N39, "&gt;1")&gt;3,AVERAGE(SMALL(($F39:N39),{1,2,3,4}))-$F$1,COUNTIF($G39:N39, "&gt;1")&gt;1,AVERAGE(SMALL(($E39:N39),{1,2,3,4}))-$F$1,COUNTIF($G39:N39, "&gt;0")=1,AVERAGE(SMALL(($E39:N39),{1,2,3}))-$F$1,COUNTIF($G39:N39, "=0")=0,AVERAGE(SMALL(($E39:N39),{1,2}))-$F$1)</f>
        <v>12.100000000000001</v>
      </c>
      <c r="AA39" s="29">
        <f>_xlfn.IFS(COUNTIF($G39:O39, "&gt;1")&gt;6,AVERAGE(SMALL(($G39:O39),{1,2,3,4,5}))-$F$1,COUNTIF($G39:O39, "&gt;1")&gt;5,AVERAGE(SMALL(($G39:O39),{1,2,3,4}))-$F$1,COUNTIF($G39:O39, "&gt;1")&gt;3,AVERAGE(SMALL(($F39:O39),{1,2,3,4}))-$F$1,COUNTIF($G39:O39, "&gt;1")&gt;1,AVERAGE(SMALL(($E39:O39),{1,2,3,4}))-$F$1,COUNTIF($G39:O39, "&gt;0")=1,AVERAGE(SMALL(($E39:O39),{1,2,3}))-$F$1,COUNTIF($G39:O39, "=0")=0,AVERAGE(SMALL(($E39:O39),{1,2}))-$F$1)</f>
        <v>11.399999999999999</v>
      </c>
      <c r="AB39" s="29">
        <f>_xlfn.IFS(COUNTIF($G39:P39, "&gt;1")&gt;6,AVERAGE(SMALL(($G39:P39),{1,2,3,4,5}))-$F$1,COUNTIF($G39:P39, "&gt;1")&gt;5,AVERAGE(SMALL(($G39:P39),{1,2,3,4}))-$F$1,COUNTIF($G39:P39, "&gt;1")&gt;3,AVERAGE(SMALL(($F39:P39),{1,2,3,4}))-$F$1,COUNTIF($G39:P39, "&gt;1")&gt;1,AVERAGE(SMALL(($E39:P39),{1,2,3,4}))-$F$1,COUNTIF($G39:P39, "&gt;0")=1,AVERAGE(SMALL(($E39:P39),{1,2,3}))-$F$1,COUNTIF($G39:P39, "=0")=0,AVERAGE(SMALL(($E39:P39),{1,2}))-$F$1)</f>
        <v>11.399999999999999</v>
      </c>
      <c r="AC39" s="29">
        <f>_xlfn.IFS(COUNTIF($G39:Q39, "&gt;1")&gt;6,AVERAGE(SMALL(($G39:Q39),{1,2,3,4,5}))-$F$1,COUNTIF($G39:Q39, "&gt;1")&gt;5,AVERAGE(SMALL(($G39:Q39),{1,2,3,4}))-$F$1,COUNTIF($G39:Q39, "&gt;1")&gt;3,AVERAGE(SMALL(($F39:Q39),{1,2,3,4}))-$F$1,COUNTIF($G39:Q39, "&gt;1")&gt;1,AVERAGE(SMALL(($E39:Q39),{1,2,3,4}))-$F$1,COUNTIF($G39:Q39, "&gt;0")=1,AVERAGE(SMALL(($E39:Q39),{1,2,3}))-$F$1,COUNTIF($G39:Q39, "=0")=0,AVERAGE(SMALL(($E39:Q39),{1,2}))-$F$1)</f>
        <v>11.399999999999999</v>
      </c>
      <c r="AD39" s="30">
        <f t="shared" si="6"/>
        <v>7</v>
      </c>
      <c r="AE39" s="31">
        <v>2</v>
      </c>
    </row>
    <row r="40" spans="1:31" ht="15.75" x14ac:dyDescent="0.25">
      <c r="A40" s="32" t="s">
        <v>86</v>
      </c>
      <c r="B40" s="26" t="str">
        <f>INDEX('[1]2025 Sign Ups'!$C$2:$C$103,MATCH(A40,'[1]2025 Sign Ups'!$B$2:$B$103,0))</f>
        <v>Y</v>
      </c>
      <c r="C40" s="26">
        <f>VLOOKUP($A40,'[1]2025 Sign Ups'!$B$2:$F$127,4,FALSE)</f>
        <v>1</v>
      </c>
      <c r="D40" s="26" t="str">
        <f>VLOOKUP($A40,'[1]2025 Sign Ups'!$B$2:$G$127,5,FALSE)</f>
        <v>R</v>
      </c>
      <c r="E40" s="27">
        <f t="shared" si="4"/>
        <v>48.8</v>
      </c>
      <c r="F40" s="27">
        <f t="shared" si="5"/>
        <v>48.8</v>
      </c>
      <c r="G40" s="28">
        <f>INDEX('[1]WK 1 F9 2025'!$Y$4:$Y$105, MATCH(A40,'[1]WK 1 F9 2025'!$N$4:$N$105,0))</f>
        <v>50</v>
      </c>
      <c r="H40" s="28">
        <f>INDEX('[1]WK 2 B9 2025'!$Y$4:$Y$105, MATCH($A40,'[1]WK 2 B9 2025'!$N$4:$N$105,0))</f>
        <v>43</v>
      </c>
      <c r="I40" s="28">
        <f>INDEX('[1]WK 3 F9 2025'!$Y$4:$Y$107, MATCH(A40,'[1]WK 3 F9 2025'!$N$4:$N$107,0))</f>
        <v>45</v>
      </c>
      <c r="J40" s="28">
        <f>INDEX('[1]WK 4 B9 2025'!$Y$4:$Y$105, MATCH(A40,'[1]WK 4 B9 2025'!$N$4:$N$105,0))</f>
        <v>53</v>
      </c>
      <c r="K40" s="28" t="str">
        <f>INDEX('[1]WK 5 F9 2025'!$Y$4:$Y$105, MATCH(A40,'[1]WK 5 F9 2025'!$N$4:$N$105,0))</f>
        <v/>
      </c>
      <c r="L40" s="28" t="str">
        <f>INDEX('[1]WK 6 B9 2025'!$Y$4:$Y$105, MATCH(A40,'[1]WK 6 B9 2025'!$N$4:$N$105,0))</f>
        <v/>
      </c>
      <c r="M40" s="28">
        <f>INDEX('[1]WK 7 F9 2025'!$Y$4:$Y$107, MATCH(A40,'[1]WK 7 F9 2025'!$N$4:$N$107,0))</f>
        <v>44</v>
      </c>
      <c r="N40" s="28" t="str">
        <f>INDEX('[1]WK 8 B9 2025'!$Y$4:$Y$103, MATCH(A40,'[1]WK 8 B9 2025'!$N$4:$N$103,0))</f>
        <v/>
      </c>
      <c r="O40" s="28">
        <f>INDEX('[1]WK 9 F9 2025'!$Y$4:$Y$105, MATCH(A40,'[1]WK 9 F9 2025'!$N$4:$N$105,0))</f>
        <v>51</v>
      </c>
      <c r="P40" s="28" t="str">
        <f>INDEX('[1]WK 10 B9 2025'!$Y$4:$Y$103, MATCH(A40,'[1]WK 10 B9 2025'!$N$4:$N$103,0))</f>
        <v/>
      </c>
      <c r="Q40" s="28" t="str">
        <f>INDEX('[1]WK 11 F9 2025'!$Y$4:$Y$105, MATCH(A40,'[1]WK 11 F9 2025'!$N$4:$N$105,0))</f>
        <v/>
      </c>
      <c r="R40" s="27">
        <f>VLOOKUP($A40,'[1]2025 Sign Ups'!$B$2:$K$104,3,FALSE)</f>
        <v>13.399999999999999</v>
      </c>
      <c r="S40" s="29">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T40" s="29">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U40" s="29">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V40" s="29">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W40" s="29">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X40" s="29">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Y40" s="29">
        <f>_xlfn.IFS(COUNTIF($G40:M40, "&gt;1")&gt;6,AVERAGE(SMALL(($G40:M40),{1,2,3,4,5}))-$F$1,COUNTIF($G40:M40, "&gt;1")&gt;5,AVERAGE(SMALL(($G40:M40),{1,2,3,4}))-$F$1,COUNTIF($G40:M40, "&gt;1")&gt;3,AVERAGE(SMALL(($F40:M40),{1,2,3,4}))-$F$1,COUNTIF($G40:M40, "&gt;1")&gt;1,AVERAGE(SMALL(($E40:M40),{1,2,3,4}))-$F$1,COUNTIF($G40:M40, "&gt;0")=1,AVERAGE(SMALL(($E40:M40),{1,2,3}))-$F$1,COUNTIF($G40:M40, "=0")=0,AVERAGE(SMALL(($E40:M40),{1,2}))-$F$1)</f>
        <v>9.8000000000000043</v>
      </c>
      <c r="Z40" s="29">
        <f>_xlfn.IFS(COUNTIF($G40:N40, "&gt;1")&gt;6,AVERAGE(SMALL(($G40:N40),{1,2,3,4,5}))-$F$1,COUNTIF($G40:N40, "&gt;1")&gt;5,AVERAGE(SMALL(($G40:N40),{1,2,3,4}))-$F$1,COUNTIF($G40:N40, "&gt;1")&gt;3,AVERAGE(SMALL(($F40:N40),{1,2,3,4}))-$F$1,COUNTIF($G40:N40, "&gt;1")&gt;1,AVERAGE(SMALL(($E40:N40),{1,2,3,4}))-$F$1,COUNTIF($G40:N40, "&gt;0")=1,AVERAGE(SMALL(($E40:N40),{1,2,3}))-$F$1,COUNTIF($G40:N40, "=0")=0,AVERAGE(SMALL(($E40:N40),{1,2}))-$F$1)</f>
        <v>9.8000000000000043</v>
      </c>
      <c r="AA40" s="29">
        <f>_xlfn.IFS(COUNTIF($G40:O40, "&gt;1")&gt;6,AVERAGE(SMALL(($G40:O40),{1,2,3,4,5}))-$F$1,COUNTIF($G40:O40, "&gt;1")&gt;5,AVERAGE(SMALL(($G40:O40),{1,2,3,4}))-$F$1,COUNTIF($G40:O40, "&gt;1")&gt;3,AVERAGE(SMALL(($F40:O40),{1,2,3,4}))-$F$1,COUNTIF($G40:O40, "&gt;1")&gt;1,AVERAGE(SMALL(($E40:O40),{1,2,3,4}))-$F$1,COUNTIF($G40:O40, "&gt;0")=1,AVERAGE(SMALL(($E40:O40),{1,2,3}))-$F$1,COUNTIF($G40:O40, "=0")=0,AVERAGE(SMALL(($E40:O40),{1,2}))-$F$1)</f>
        <v>10.100000000000001</v>
      </c>
      <c r="AB40" s="29">
        <f>_xlfn.IFS(COUNTIF($G40:P40, "&gt;1")&gt;6,AVERAGE(SMALL(($G40:P40),{1,2,3,4,5}))-$F$1,COUNTIF($G40:P40, "&gt;1")&gt;5,AVERAGE(SMALL(($G40:P40),{1,2,3,4}))-$F$1,COUNTIF($G40:P40, "&gt;1")&gt;3,AVERAGE(SMALL(($F40:P40),{1,2,3,4}))-$F$1,COUNTIF($G40:P40, "&gt;1")&gt;1,AVERAGE(SMALL(($E40:P40),{1,2,3,4}))-$F$1,COUNTIF($G40:P40, "&gt;0")=1,AVERAGE(SMALL(($E40:P40),{1,2,3}))-$F$1,COUNTIF($G40:P40, "=0")=0,AVERAGE(SMALL(($E40:P40),{1,2}))-$F$1)</f>
        <v>10.100000000000001</v>
      </c>
      <c r="AC40" s="29">
        <f>_xlfn.IFS(COUNTIF($G40:Q40, "&gt;1")&gt;6,AVERAGE(SMALL(($G40:Q40),{1,2,3,4,5}))-$F$1,COUNTIF($G40:Q40, "&gt;1")&gt;5,AVERAGE(SMALL(($G40:Q40),{1,2,3,4}))-$F$1,COUNTIF($G40:Q40, "&gt;1")&gt;3,AVERAGE(SMALL(($F40:Q40),{1,2,3,4}))-$F$1,COUNTIF($G40:Q40, "&gt;1")&gt;1,AVERAGE(SMALL(($E40:Q40),{1,2,3,4}))-$F$1,COUNTIF($G40:Q40, "&gt;0")=1,AVERAGE(SMALL(($E40:Q40),{1,2,3}))-$F$1,COUNTIF($G40:Q40, "=0")=0,AVERAGE(SMALL(($E40:Q40),{1,2}))-$F$1)</f>
        <v>10.100000000000001</v>
      </c>
      <c r="AD40" s="30">
        <f t="shared" si="6"/>
        <v>6</v>
      </c>
      <c r="AE40" s="31">
        <v>2</v>
      </c>
    </row>
    <row r="41" spans="1:31" ht="15.75" x14ac:dyDescent="0.25">
      <c r="A41" s="32" t="s">
        <v>87</v>
      </c>
      <c r="B41" s="36" t="s">
        <v>42</v>
      </c>
      <c r="C41" s="26">
        <f>VLOOKUP($A41,'[1]2025 Sign Ups'!$B$2:$F$127,4,FALSE)</f>
        <v>7</v>
      </c>
      <c r="D41" s="26" t="str">
        <f>VLOOKUP($A41,'[1]2025 Sign Ups'!$B$2:$G$127,5,FALSE)</f>
        <v>R</v>
      </c>
      <c r="E41" s="27">
        <f>AVERAGE(G41:I41)</f>
        <v>45.5</v>
      </c>
      <c r="F41" s="27">
        <f t="shared" si="5"/>
        <v>45.5</v>
      </c>
      <c r="G41" s="28">
        <f>INDEX('[1]WK 1 F9 2025'!$Y$4:$Y$105, MATCH(A41,'[1]WK 1 F9 2025'!$N$4:$N$105,0))</f>
        <v>45</v>
      </c>
      <c r="H41" s="28" t="str">
        <f>INDEX('[1]WK 2 B9 2025'!$Y$4:$Y$105, MATCH($A41,'[1]WK 2 B9 2025'!$N$4:$N$105,0))</f>
        <v/>
      </c>
      <c r="I41" s="28">
        <f>INDEX('[1]WK 3 F9 2025'!$Y$4:$Y$107, MATCH(A41,'[1]WK 3 F9 2025'!$N$4:$N$107,0))</f>
        <v>46</v>
      </c>
      <c r="J41" s="28">
        <f>INDEX('[1]WK 4 B9 2025'!$Y$4:$Y$105, MATCH(A41,'[1]WK 4 B9 2025'!$N$4:$N$105,0))</f>
        <v>48</v>
      </c>
      <c r="K41" s="28">
        <f>INDEX('[1]WK 5 F9 2025'!$Y$4:$Y$105, MATCH(A41,'[1]WK 5 F9 2025'!$N$4:$N$105,0))</f>
        <v>48</v>
      </c>
      <c r="L41" s="28">
        <f>INDEX('[1]WK 6 B9 2025'!$Y$4:$Y$105, MATCH(A41,'[1]WK 6 B9 2025'!$N$4:$N$105,0))</f>
        <v>41</v>
      </c>
      <c r="M41" s="28">
        <f>INDEX('[1]WK 7 F9 2025'!$Y$4:$Y$107, MATCH(A41,'[1]WK 7 F9 2025'!$N$4:$N$107,0))</f>
        <v>43</v>
      </c>
      <c r="N41" s="28" t="str">
        <f>INDEX('[1]WK 8 B9 2025'!$Y$4:$Y$103, MATCH(A41,'[1]WK 8 B9 2025'!$N$4:$N$103,0))</f>
        <v/>
      </c>
      <c r="O41" s="28">
        <f>INDEX('[1]WK 9 F9 2025'!$Y$4:$Y$105, MATCH(A41,'[1]WK 9 F9 2025'!$N$4:$N$105,0))</f>
        <v>41</v>
      </c>
      <c r="P41" s="28" t="str">
        <f>INDEX('[1]WK 10 B9 2025'!$Y$4:$Y$103, MATCH(A41,'[1]WK 10 B9 2025'!$N$4:$N$103,0))</f>
        <v/>
      </c>
      <c r="Q41" s="28" t="str">
        <f>INDEX('[1]WK 11 F9 2025'!$Y$4:$Y$105, MATCH(A41,'[1]WK 11 F9 2025'!$N$4:$N$105,0))</f>
        <v/>
      </c>
      <c r="R41" s="27">
        <f>(G41-$F$1)*0.6</f>
        <v>5.7600000000000007</v>
      </c>
      <c r="S41" s="27" t="s">
        <v>60</v>
      </c>
      <c r="T41" s="27">
        <f>(I41-$F$1)*0.6</f>
        <v>6.36</v>
      </c>
      <c r="U41" s="29">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V41" s="29">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W41" s="29">
        <f>_xlfn.IFS($AD41&gt;6,AVERAGE(SMALL(($G41:$Q41),{1,2,3,4,5}))-$F$1,$AD41&gt;5,AVERAGE(SMALL(($G41:$Q41),{1,2,3,4}))-$F$1,$AD41&gt;3,AVERAGE(SMALL(($F41:$Q41),{1,2,3,4}))-$F$1,$AD41&gt;1,AVERAGE(SMALL(($E41:$Q41),{1,2,3,4}))-$F$1,$AD41=1,AVERAGE(SMALL(($E41:$Q41),{1,2,3}))-$F$1,$AD41=0,AVERAGE(SMALL(($E41:$Q41),{1,2}))-$F$1)</f>
        <v>7.8000000000000043</v>
      </c>
      <c r="X41" s="29">
        <f>_xlfn.IFS(COUNTIF($G41:L41, "&gt;1")&gt;6,AVERAGE(SMALL(($G41:L41),{1,2,3,4,5}))-$F$1,COUNTIF($G41:L41, "&gt;1")&gt;5,AVERAGE(SMALL(($G41:L41),{1,2,3,4}))-$F$1,COUNTIF($G41:L41, "&gt;1")&gt;3,AVERAGE(SMALL(($F41:L41),{1,2,3,4}))-$F$1,COUNTIF($G41:L41, "&gt;1")&gt;1,AVERAGE(SMALL(($E41:L41),{1,2,3,4}))-$F$1,COUNTIF($G41:L41, "&gt;0")=1,AVERAGE(SMALL(($E41:L41),{1,2,3}))-$F$1,COUNTIF($G41:L41, "=0")=0,AVERAGE(SMALL(($E41:L41),{1,2}))-$F$1)</f>
        <v>8.9750000000000014</v>
      </c>
      <c r="Y41" s="29">
        <f>_xlfn.IFS(COUNTIF($G41:M41, "&gt;1")&gt;6,AVERAGE(SMALL(($G41:M41),{1,2,3,4,5}))-$F$1,COUNTIF($G41:M41, "&gt;1")&gt;5,AVERAGE(SMALL(($G41:M41),{1,2,3,4}))-$F$1,COUNTIF($G41:M41, "&gt;1")&gt;3,AVERAGE(SMALL(($F41:M41),{1,2,3,4}))-$F$1,COUNTIF($G41:M41, "&gt;1")&gt;1,AVERAGE(SMALL(($E41:M41),{1,2,3,4}))-$F$1,COUNTIF($G41:M41, "&gt;0")=1,AVERAGE(SMALL(($E41:M41),{1,2,3}))-$F$1,COUNTIF($G41:M41, "=0")=0,AVERAGE(SMALL(($E41:M41),{1,2}))-$F$1)</f>
        <v>8.3500000000000014</v>
      </c>
      <c r="Z41" s="29">
        <f>_xlfn.IFS(COUNTIF($G41:N41, "&gt;1")&gt;6,AVERAGE(SMALL(($G41:N41),{1,2,3,4,5}))-$F$1,COUNTIF($G41:N41, "&gt;1")&gt;5,AVERAGE(SMALL(($G41:N41),{1,2,3,4}))-$F$1,COUNTIF($G41:N41, "&gt;1")&gt;3,AVERAGE(SMALL(($F41:N41),{1,2,3,4}))-$F$1,COUNTIF($G41:N41, "&gt;1")&gt;1,AVERAGE(SMALL(($E41:N41),{1,2,3,4}))-$F$1,COUNTIF($G41:N41, "&gt;0")=1,AVERAGE(SMALL(($E41:N41),{1,2,3}))-$F$1,COUNTIF($G41:N41, "=0")=0,AVERAGE(SMALL(($E41:N41),{1,2}))-$F$1)</f>
        <v>8.3500000000000014</v>
      </c>
      <c r="AA41" s="29">
        <f>_xlfn.IFS(COUNTIF($G41:O41, "&gt;1")&gt;6,AVERAGE(SMALL(($G41:O41),{1,2,3,4,5}))-$F$1,COUNTIF($G41:O41, "&gt;1")&gt;5,AVERAGE(SMALL(($G41:O41),{1,2,3,4}))-$F$1,COUNTIF($G41:O41, "&gt;1")&gt;3,AVERAGE(SMALL(($F41:O41),{1,2,3,4}))-$F$1,COUNTIF($G41:O41, "&gt;1")&gt;1,AVERAGE(SMALL(($E41:O41),{1,2,3,4}))-$F$1,COUNTIF($G41:O41, "&gt;0")=1,AVERAGE(SMALL(($E41:O41),{1,2,3}))-$F$1,COUNTIF($G41:O41, "=0")=0,AVERAGE(SMALL(($E41:O41),{1,2}))-$F$1)</f>
        <v>7.8000000000000043</v>
      </c>
      <c r="AB41" s="29">
        <f>_xlfn.IFS(COUNTIF($G41:P41, "&gt;1")&gt;6,AVERAGE(SMALL(($G41:P41),{1,2,3,4,5}))-$F$1,COUNTIF($G41:P41, "&gt;1")&gt;5,AVERAGE(SMALL(($G41:P41),{1,2,3,4}))-$F$1,COUNTIF($G41:P41, "&gt;1")&gt;3,AVERAGE(SMALL(($F41:P41),{1,2,3,4}))-$F$1,COUNTIF($G41:P41, "&gt;1")&gt;1,AVERAGE(SMALL(($E41:P41),{1,2,3,4}))-$F$1,COUNTIF($G41:P41, "&gt;0")=1,AVERAGE(SMALL(($E41:P41),{1,2,3}))-$F$1,COUNTIF($G41:P41, "=0")=0,AVERAGE(SMALL(($E41:P41),{1,2}))-$F$1)</f>
        <v>7.8000000000000043</v>
      </c>
      <c r="AC41" s="29">
        <f>_xlfn.IFS(COUNTIF($G41:Q41, "&gt;1")&gt;6,AVERAGE(SMALL(($G41:Q41),{1,2,3,4,5}))-$F$1,COUNTIF($G41:Q41, "&gt;1")&gt;5,AVERAGE(SMALL(($G41:Q41),{1,2,3,4}))-$F$1,COUNTIF($G41:Q41, "&gt;1")&gt;3,AVERAGE(SMALL(($F41:Q41),{1,2,3,4}))-$F$1,COUNTIF($G41:Q41, "&gt;1")&gt;1,AVERAGE(SMALL(($E41:Q41),{1,2,3,4}))-$F$1,COUNTIF($G41:Q41, "&gt;0")=1,AVERAGE(SMALL(($E41:Q41),{1,2,3}))-$F$1,COUNTIF($G41:Q41, "=0")=0,AVERAGE(SMALL(($E41:Q41),{1,2}))-$F$1)</f>
        <v>7.8000000000000043</v>
      </c>
      <c r="AD41" s="30">
        <f t="shared" si="6"/>
        <v>7</v>
      </c>
      <c r="AE41" s="31">
        <v>0</v>
      </c>
    </row>
    <row r="42" spans="1:31" ht="15.75" x14ac:dyDescent="0.25">
      <c r="A42" s="25" t="s">
        <v>88</v>
      </c>
      <c r="B42" s="26" t="str">
        <f>INDEX('[1]2025 Sign Ups'!$C$2:$C$103,MATCH(A42,'[1]2025 Sign Ups'!$B$2:$B$103,0))</f>
        <v>Y</v>
      </c>
      <c r="C42" s="26">
        <f>VLOOKUP($A42,'[1]2025 Sign Ups'!$B$2:$F$127,4,FALSE)</f>
        <v>6</v>
      </c>
      <c r="D42" s="26" t="str">
        <f>VLOOKUP($A42,'[1]2025 Sign Ups'!$B$2:$G$127,5,FALSE)</f>
        <v>R</v>
      </c>
      <c r="E42" s="27">
        <f t="shared" ref="E42:E47" si="7">R42+35.4</f>
        <v>45.6</v>
      </c>
      <c r="F42" s="27">
        <f t="shared" si="5"/>
        <v>45.6</v>
      </c>
      <c r="G42" s="28" t="str">
        <f>INDEX('[1]WK 1 F9 2025'!$Y$4:$Y$105, MATCH(A42,'[1]WK 1 F9 2025'!$N$4:$N$105,0))</f>
        <v/>
      </c>
      <c r="H42" s="28">
        <f>INDEX('[1]WK 2 B9 2025'!$Y$4:$Y$105, MATCH($A42,'[1]WK 2 B9 2025'!$N$4:$N$105,0))</f>
        <v>44</v>
      </c>
      <c r="I42" s="28" t="str">
        <f>INDEX('[1]WK 3 F9 2025'!$Y$4:$Y$107, MATCH(A42,'[1]WK 3 F9 2025'!$N$4:$N$107,0))</f>
        <v/>
      </c>
      <c r="J42" s="28">
        <f>INDEX('[1]WK 4 B9 2025'!$Y$4:$Y$105, MATCH(A42,'[1]WK 4 B9 2025'!$N$4:$N$105,0))</f>
        <v>46</v>
      </c>
      <c r="K42" s="28">
        <f>INDEX('[1]WK 5 F9 2025'!$Y$4:$Y$105, MATCH(A42,'[1]WK 5 F9 2025'!$N$4:$N$105,0))</f>
        <v>44</v>
      </c>
      <c r="L42" s="28">
        <f>INDEX('[1]WK 6 B9 2025'!$Y$4:$Y$105, MATCH(A42,'[1]WK 6 B9 2025'!$N$4:$N$105,0))</f>
        <v>45</v>
      </c>
      <c r="M42" s="28" t="str">
        <f>INDEX('[1]WK 7 F9 2025'!$Y$4:$Y$107, MATCH(A42,'[1]WK 7 F9 2025'!$N$4:$N$107,0))</f>
        <v/>
      </c>
      <c r="N42" s="28">
        <f>INDEX('[1]WK 8 B9 2025'!$Y$4:$Y$103, MATCH(A42,'[1]WK 8 B9 2025'!$N$4:$N$103,0))</f>
        <v>43</v>
      </c>
      <c r="O42" s="28">
        <f>INDEX('[1]WK 9 F9 2025'!$Y$4:$Y$105, MATCH(A42,'[1]WK 9 F9 2025'!$N$4:$N$105,0))</f>
        <v>50</v>
      </c>
      <c r="P42" s="28" t="str">
        <f>INDEX('[1]WK 10 B9 2025'!$Y$4:$Y$103, MATCH(A42,'[1]WK 10 B9 2025'!$N$4:$N$103,0))</f>
        <v/>
      </c>
      <c r="Q42" s="28" t="str">
        <f>INDEX('[1]WK 11 F9 2025'!$Y$4:$Y$105, MATCH(A42,'[1]WK 11 F9 2025'!$N$4:$N$105,0))</f>
        <v/>
      </c>
      <c r="R42" s="27">
        <f>VLOOKUP($A42,'[1]2025 Sign Ups'!$B$2:$K$104,3,FALSE)</f>
        <v>10.200000000000003</v>
      </c>
      <c r="S42" s="29">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T42" s="29">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U42" s="29">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V42" s="29">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W42" s="29">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X42" s="29">
        <f>_xlfn.IFS(COUNTIF($G42:L42, "&gt;1")&gt;6,AVERAGE(SMALL(($G42:L42),{1,2,3,4,5}))-$F$1,COUNTIF($G42:L42, "&gt;1")&gt;5,AVERAGE(SMALL(($G42:L42),{1,2,3,4}))-$F$1,COUNTIF($G42:L42, "&gt;1")&gt;3,AVERAGE(SMALL(($F42:L42),{1,2,3,4}))-$F$1,COUNTIF($G42:L42, "&gt;1")&gt;1,AVERAGE(SMALL(($E42:L42),{1,2,3,4}))-$F$1,COUNTIF($G42:L42, "&gt;0")=1,AVERAGE(SMALL(($E42:L42),{1,2,3}))-$F$1,COUNTIF($G42:L42, "=0")=0,AVERAGE(SMALL(($E42:L42),{1,2}))-$F$1)</f>
        <v>9.25</v>
      </c>
      <c r="Y42" s="29">
        <f>_xlfn.IFS(COUNTIF($G42:M42, "&gt;1")&gt;6,AVERAGE(SMALL(($G42:M42),{1,2,3,4,5}))-$F$1,COUNTIF($G42:M42, "&gt;1")&gt;5,AVERAGE(SMALL(($G42:M42),{1,2,3,4}))-$F$1,COUNTIF($G42:M42, "&gt;1")&gt;3,AVERAGE(SMALL(($F42:M42),{1,2,3,4}))-$F$1,COUNTIF($G42:M42, "&gt;1")&gt;1,AVERAGE(SMALL(($E42:M42),{1,2,3,4}))-$F$1,COUNTIF($G42:M42, "&gt;0")=1,AVERAGE(SMALL(($E42:M42),{1,2,3}))-$F$1,COUNTIF($G42:M42, "=0")=0,AVERAGE(SMALL(($E42:M42),{1,2}))-$F$1)</f>
        <v>9.25</v>
      </c>
      <c r="Z42" s="29">
        <f>_xlfn.IFS(COUNTIF($G42:N42, "&gt;1")&gt;6,AVERAGE(SMALL(($G42:N42),{1,2,3,4,5}))-$F$1,COUNTIF($G42:N42, "&gt;1")&gt;5,AVERAGE(SMALL(($G42:N42),{1,2,3,4}))-$F$1,COUNTIF($G42:N42, "&gt;1")&gt;3,AVERAGE(SMALL(($F42:N42),{1,2,3,4}))-$F$1,COUNTIF($G42:N42, "&gt;1")&gt;1,AVERAGE(SMALL(($E42:N42),{1,2,3,4}))-$F$1,COUNTIF($G42:N42, "&gt;0")=1,AVERAGE(SMALL(($E42:N42),{1,2,3}))-$F$1,COUNTIF($G42:N42, "=0")=0,AVERAGE(SMALL(($E42:N42),{1,2}))-$F$1)</f>
        <v>8.6000000000000014</v>
      </c>
      <c r="AA42" s="29">
        <f>_xlfn.IFS(COUNTIF($G42:O42, "&gt;1")&gt;6,AVERAGE(SMALL(($G42:O42),{1,2,3,4,5}))-$F$1,COUNTIF($G42:O42, "&gt;1")&gt;5,AVERAGE(SMALL(($G42:O42),{1,2,3,4}))-$F$1,COUNTIF($G42:O42, "&gt;1")&gt;3,AVERAGE(SMALL(($F42:O42),{1,2,3,4}))-$F$1,COUNTIF($G42:O42, "&gt;1")&gt;1,AVERAGE(SMALL(($E42:O42),{1,2,3,4}))-$F$1,COUNTIF($G42:O42, "&gt;0")=1,AVERAGE(SMALL(($E42:O42),{1,2,3}))-$F$1,COUNTIF($G42:O42, "=0")=0,AVERAGE(SMALL(($E42:O42),{1,2}))-$F$1)</f>
        <v>8.6000000000000014</v>
      </c>
      <c r="AB42" s="29">
        <f>_xlfn.IFS(COUNTIF($G42:P42, "&gt;1")&gt;6,AVERAGE(SMALL(($G42:P42),{1,2,3,4,5}))-$F$1,COUNTIF($G42:P42, "&gt;1")&gt;5,AVERAGE(SMALL(($G42:P42),{1,2,3,4}))-$F$1,COUNTIF($G42:P42, "&gt;1")&gt;3,AVERAGE(SMALL(($F42:P42),{1,2,3,4}))-$F$1,COUNTIF($G42:P42, "&gt;1")&gt;1,AVERAGE(SMALL(($E42:P42),{1,2,3,4}))-$F$1,COUNTIF($G42:P42, "&gt;0")=1,AVERAGE(SMALL(($E42:P42),{1,2,3}))-$F$1,COUNTIF($G42:P42, "=0")=0,AVERAGE(SMALL(($E42:P42),{1,2}))-$F$1)</f>
        <v>8.6000000000000014</v>
      </c>
      <c r="AC42" s="29">
        <f>_xlfn.IFS(COUNTIF($G42:Q42, "&gt;1")&gt;6,AVERAGE(SMALL(($G42:Q42),{1,2,3,4,5}))-$F$1,COUNTIF($G42:Q42, "&gt;1")&gt;5,AVERAGE(SMALL(($G42:Q42),{1,2,3,4}))-$F$1,COUNTIF($G42:Q42, "&gt;1")&gt;3,AVERAGE(SMALL(($F42:Q42),{1,2,3,4}))-$F$1,COUNTIF($G42:Q42, "&gt;1")&gt;1,AVERAGE(SMALL(($E42:Q42),{1,2,3,4}))-$F$1,COUNTIF($G42:Q42, "&gt;0")=1,AVERAGE(SMALL(($E42:Q42),{1,2,3}))-$F$1,COUNTIF($G42:Q42, "=0")=0,AVERAGE(SMALL(($E42:Q42),{1,2}))-$F$1)</f>
        <v>8.6000000000000014</v>
      </c>
      <c r="AD42" s="30">
        <f t="shared" si="6"/>
        <v>6</v>
      </c>
      <c r="AE42" s="31">
        <v>2</v>
      </c>
    </row>
    <row r="43" spans="1:31" ht="15.75" x14ac:dyDescent="0.25">
      <c r="A43" s="32" t="s">
        <v>89</v>
      </c>
      <c r="B43" s="26" t="str">
        <f>INDEX('[1]2025 Sign Ups'!$C$2:$C$103,MATCH(A43,'[1]2025 Sign Ups'!$B$2:$B$103,0))</f>
        <v>Y</v>
      </c>
      <c r="C43" s="26">
        <f>VLOOKUP($A43,'[1]2025 Sign Ups'!$B$2:$F$127,4,FALSE)</f>
        <v>3</v>
      </c>
      <c r="D43" s="26" t="str">
        <f>VLOOKUP($A43,'[1]2025 Sign Ups'!$B$2:$G$127,5,FALSE)</f>
        <v>R</v>
      </c>
      <c r="E43" s="27">
        <f t="shared" si="7"/>
        <v>39.833333333333336</v>
      </c>
      <c r="F43" s="27">
        <f t="shared" si="5"/>
        <v>39.833333333333336</v>
      </c>
      <c r="G43" s="28">
        <f>INDEX('[1]WK 1 F9 2025'!$Y$4:$Y$105, MATCH(A43,'[1]WK 1 F9 2025'!$N$4:$N$105,0))</f>
        <v>41</v>
      </c>
      <c r="H43" s="28" t="str">
        <f>INDEX('[1]WK 2 B9 2025'!$Y$4:$Y$105, MATCH($A43,'[1]WK 2 B9 2025'!$N$4:$N$105,0))</f>
        <v/>
      </c>
      <c r="I43" s="28">
        <f>INDEX('[1]WK 3 F9 2025'!$Y$4:$Y$107, MATCH(A43,'[1]WK 3 F9 2025'!$N$4:$N$107,0))</f>
        <v>39</v>
      </c>
      <c r="J43" s="28" t="str">
        <f>INDEX('[1]WK 4 B9 2025'!$Y$4:$Y$105, MATCH(A43,'[1]WK 4 B9 2025'!$N$4:$N$105,0))</f>
        <v/>
      </c>
      <c r="K43" s="28">
        <f>INDEX('[1]WK 5 F9 2025'!$Y$4:$Y$105, MATCH(A43,'[1]WK 5 F9 2025'!$N$4:$N$105,0))</f>
        <v>41</v>
      </c>
      <c r="L43" s="28" t="str">
        <f>INDEX('[1]WK 6 B9 2025'!$Y$4:$Y$105, MATCH(A43,'[1]WK 6 B9 2025'!$N$4:$N$105,0))</f>
        <v/>
      </c>
      <c r="M43" s="28" t="str">
        <f>INDEX('[1]WK 7 F9 2025'!$Y$4:$Y$107, MATCH(A43,'[1]WK 7 F9 2025'!$N$4:$N$107,0))</f>
        <v/>
      </c>
      <c r="N43" s="28" t="str">
        <f>INDEX('[1]WK 8 B9 2025'!$Y$4:$Y$103, MATCH(A43,'[1]WK 8 B9 2025'!$N$4:$N$103,0))</f>
        <v/>
      </c>
      <c r="O43" s="28">
        <f>INDEX('[1]WK 9 F9 2025'!$Y$4:$Y$105, MATCH(A43,'[1]WK 9 F9 2025'!$N$4:$N$105,0))</f>
        <v>39</v>
      </c>
      <c r="P43" s="28" t="str">
        <f>INDEX('[1]WK 10 B9 2025'!$Y$4:$Y$103, MATCH(A43,'[1]WK 10 B9 2025'!$N$4:$N$103,0))</f>
        <v/>
      </c>
      <c r="Q43" s="28" t="str">
        <f>INDEX('[1]WK 11 F9 2025'!$Y$4:$Y$105, MATCH(A43,'[1]WK 11 F9 2025'!$N$4:$N$105,0))</f>
        <v/>
      </c>
      <c r="R43" s="27">
        <f>VLOOKUP($A43,'[1]2025 Sign Ups'!$B$2:$K$104,3,FALSE)</f>
        <v>4.4333333333333371</v>
      </c>
      <c r="S43" s="29">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T43" s="29">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U43" s="29">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V43" s="29">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W43" s="29">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X43" s="29">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Y43" s="29">
        <f>_xlfn.IFS(COUNTIF($G43:M43, "&gt;1")&gt;6,AVERAGE(SMALL(($G43:M43),{1,2,3,4,5}))-$F$1,COUNTIF($G43:M43, "&gt;1")&gt;5,AVERAGE(SMALL(($G43:M43),{1,2,3,4}))-$F$1,COUNTIF($G43:M43, "&gt;1")&gt;3,AVERAGE(SMALL(($F43:M43),{1,2,3,4}))-$F$1,COUNTIF($G43:M43, "&gt;1")&gt;1,AVERAGE(SMALL(($E43:M43),{1,2,3,4}))-$F$1,COUNTIF($G43:M43, "&gt;0")=1,AVERAGE(SMALL(($E43:M43),{1,2,3}))-$F$1,COUNTIF($G43:M43, "=0")=0,AVERAGE(SMALL(($E43:M43),{1,2}))-$F$1)</f>
        <v>4.5166666666666728</v>
      </c>
      <c r="Z43" s="29">
        <f>_xlfn.IFS(COUNTIF($G43:N43, "&gt;1")&gt;6,AVERAGE(SMALL(($G43:N43),{1,2,3,4,5}))-$F$1,COUNTIF($G43:N43, "&gt;1")&gt;5,AVERAGE(SMALL(($G43:N43),{1,2,3,4}))-$F$1,COUNTIF($G43:N43, "&gt;1")&gt;3,AVERAGE(SMALL(($F43:N43),{1,2,3,4}))-$F$1,COUNTIF($G43:N43, "&gt;1")&gt;1,AVERAGE(SMALL(($E43:N43),{1,2,3,4}))-$F$1,COUNTIF($G43:N43, "&gt;0")=1,AVERAGE(SMALL(($E43:N43),{1,2,3}))-$F$1,COUNTIF($G43:N43, "=0")=0,AVERAGE(SMALL(($E43:N43),{1,2}))-$F$1)</f>
        <v>4.5166666666666728</v>
      </c>
      <c r="AA43" s="29">
        <f>_xlfn.IFS(COUNTIF($G43:O43, "&gt;1")&gt;6,AVERAGE(SMALL(($G43:O43),{1,2,3,4,5}))-$F$1,COUNTIF($G43:O43, "&gt;1")&gt;5,AVERAGE(SMALL(($G43:O43),{1,2,3,4}))-$F$1,COUNTIF($G43:O43, "&gt;1")&gt;3,AVERAGE(SMALL(($F43:O43),{1,2,3,4}))-$F$1,COUNTIF($G43:O43, "&gt;1")&gt;1,AVERAGE(SMALL(($E43:O43),{1,2,3,4}))-$F$1,COUNTIF($G43:O43, "&gt;0")=1,AVERAGE(SMALL(($E43:O43),{1,2,3}))-$F$1,COUNTIF($G43:O43, "=0")=0,AVERAGE(SMALL(($E43:O43),{1,2}))-$F$1)</f>
        <v>4.3083333333333371</v>
      </c>
      <c r="AB43" s="29">
        <f>_xlfn.IFS(COUNTIF($G43:P43, "&gt;1")&gt;6,AVERAGE(SMALL(($G43:P43),{1,2,3,4,5}))-$F$1,COUNTIF($G43:P43, "&gt;1")&gt;5,AVERAGE(SMALL(($G43:P43),{1,2,3,4}))-$F$1,COUNTIF($G43:P43, "&gt;1")&gt;3,AVERAGE(SMALL(($F43:P43),{1,2,3,4}))-$F$1,COUNTIF($G43:P43, "&gt;1")&gt;1,AVERAGE(SMALL(($E43:P43),{1,2,3,4}))-$F$1,COUNTIF($G43:P43, "&gt;0")=1,AVERAGE(SMALL(($E43:P43),{1,2,3}))-$F$1,COUNTIF($G43:P43, "=0")=0,AVERAGE(SMALL(($E43:P43),{1,2}))-$F$1)</f>
        <v>4.3083333333333371</v>
      </c>
      <c r="AC43" s="29">
        <f>_xlfn.IFS(COUNTIF($G43:Q43, "&gt;1")&gt;6,AVERAGE(SMALL(($G43:Q43),{1,2,3,4,5}))-$F$1,COUNTIF($G43:Q43, "&gt;1")&gt;5,AVERAGE(SMALL(($G43:Q43),{1,2,3,4}))-$F$1,COUNTIF($G43:Q43, "&gt;1")&gt;3,AVERAGE(SMALL(($F43:Q43),{1,2,3,4}))-$F$1,COUNTIF($G43:Q43, "&gt;1")&gt;1,AVERAGE(SMALL(($E43:Q43),{1,2,3,4}))-$F$1,COUNTIF($G43:Q43, "&gt;0")=1,AVERAGE(SMALL(($E43:Q43),{1,2,3}))-$F$1,COUNTIF($G43:Q43, "=0")=0,AVERAGE(SMALL(($E43:Q43),{1,2}))-$F$1)</f>
        <v>4.3083333333333371</v>
      </c>
      <c r="AD43" s="30">
        <f t="shared" si="6"/>
        <v>4</v>
      </c>
      <c r="AE43" s="31">
        <v>2</v>
      </c>
    </row>
    <row r="44" spans="1:31" ht="15.75" x14ac:dyDescent="0.25">
      <c r="A44" s="25" t="s">
        <v>90</v>
      </c>
      <c r="B44" s="26" t="str">
        <f>INDEX('[1]2025 Sign Ups'!$C$2:$C$103,MATCH(A44,'[1]2025 Sign Ups'!$B$2:$B$103,0))</f>
        <v>Y</v>
      </c>
      <c r="C44" s="26">
        <f>VLOOKUP($A44,'[1]2025 Sign Ups'!$B$2:$F$127,4,FALSE)</f>
        <v>10</v>
      </c>
      <c r="D44" s="26" t="str">
        <f>VLOOKUP($A44,'[1]2025 Sign Ups'!$B$2:$G$127,5,FALSE)</f>
        <v>R</v>
      </c>
      <c r="E44" s="27">
        <f t="shared" si="7"/>
        <v>43.4</v>
      </c>
      <c r="F44" s="27">
        <f t="shared" si="5"/>
        <v>43.4</v>
      </c>
      <c r="G44" s="27" t="str">
        <f>INDEX('[1]WK 1 F9 2025'!$Y$4:$Y$105, MATCH(A44,'[1]WK 1 F9 2025'!$N$4:$N$105,0))</f>
        <v/>
      </c>
      <c r="H44" s="27" t="str">
        <f>INDEX('[1]WK 2 B9 2025'!$Y$4:$Y$105, MATCH($A44,'[1]WK 2 B9 2025'!$N$4:$N$105,0))</f>
        <v/>
      </c>
      <c r="I44" s="27" t="str">
        <f>INDEX('[1]WK 3 F9 2025'!$Y$4:$Y$107, MATCH(A44,'[1]WK 3 F9 2025'!$N$4:$N$107,0))</f>
        <v/>
      </c>
      <c r="J44" s="27">
        <f>INDEX('[1]WK 4 B9 2025'!$Y$4:$Y$105, MATCH(A44,'[1]WK 4 B9 2025'!$N$4:$N$105,0))</f>
        <v>47</v>
      </c>
      <c r="K44" s="27">
        <f>INDEX('[1]WK 5 F9 2025'!$Y$4:$Y$105, MATCH(A44,'[1]WK 5 F9 2025'!$N$4:$N$105,0))</f>
        <v>47</v>
      </c>
      <c r="L44" s="27">
        <f>INDEX('[1]WK 6 B9 2025'!$Y$4:$Y$105, MATCH(A44,'[1]WK 6 B9 2025'!$N$4:$N$105,0))</f>
        <v>46</v>
      </c>
      <c r="M44" s="27">
        <f>INDEX('[1]WK 7 F9 2025'!$Y$4:$Y$107, MATCH(A44,'[1]WK 7 F9 2025'!$N$4:$N$107,0))</f>
        <v>41</v>
      </c>
      <c r="N44" s="27">
        <f>INDEX('[1]WK 8 B9 2025'!$Y$4:$Y$103, MATCH(A44,'[1]WK 8 B9 2025'!$N$4:$N$103,0))</f>
        <v>44</v>
      </c>
      <c r="O44" s="27">
        <f>INDEX('[1]WK 9 F9 2025'!$Y$4:$Y$105, MATCH(A44,'[1]WK 9 F9 2025'!$N$4:$N$105,0))</f>
        <v>42</v>
      </c>
      <c r="P44" s="27" t="str">
        <f>INDEX('[1]WK 10 B9 2025'!$Y$4:$Y$103, MATCH(A44,'[1]WK 10 B9 2025'!$N$4:$N$103,0))</f>
        <v/>
      </c>
      <c r="Q44" s="27" t="str">
        <f>INDEX('[1]WK 11 F9 2025'!$Y$4:$Y$105, MATCH(A44,'[1]WK 11 F9 2025'!$N$4:$N$105,0))</f>
        <v/>
      </c>
      <c r="R44" s="27">
        <f>VLOOKUP($A44,'[1]2025 Sign Ups'!$B$2:$K$104,3,FALSE)</f>
        <v>8</v>
      </c>
      <c r="S44" s="29">
        <f>_xlfn.IFS(COUNTIF($G44:G44, "&gt;1")&gt;6,AVERAGE(SMALL(($G44:G44),{1,2,3,4,5}))-$F$1,COUNTIF($G44:G44, "&gt;1")&gt;5,AVERAGE(SMALL(($G44:G44),{1,2,3,4}))-$F$1,COUNTIF($G44:G44, "&gt;1")&gt;3,AVERAGE(SMALL(($F44:G44),{1,2,3,4}))-$F$1,COUNTIF($G44:G44, "&gt;1")&gt;1,AVERAGE(SMALL(($E44:G44),{1,2,3,4}))-$F$1,COUNTIF($G44:G44, "&gt;0")=1,AVERAGE(SMALL(($E44:G44),{1,2,3}))-$F$1,COUNTIF($G44:G44, "=0")=0,AVERAGE(SMALL(($E44:G44),{1,2}))-$F$1)</f>
        <v>8</v>
      </c>
      <c r="T44" s="29">
        <f>_xlfn.IFS(COUNTIF($G44:H44, "&gt;1")&gt;6,AVERAGE(SMALL(($G44:H44),{1,2,3,4,5}))-$F$1,COUNTIF($G44:H44, "&gt;1")&gt;5,AVERAGE(SMALL(($G44:H44),{1,2,3,4}))-$F$1,COUNTIF($G44:H44, "&gt;1")&gt;3,AVERAGE(SMALL(($F44:H44),{1,2,3,4}))-$F$1,COUNTIF($G44:H44, "&gt;1")&gt;1,AVERAGE(SMALL(($E44:H44),{1,2,3,4}))-$F$1,COUNTIF($G44:H44, "&gt;0")=1,AVERAGE(SMALL(($E44:H44),{1,2,3}))-$F$1,COUNTIF($G44:H44, "=0")=0,AVERAGE(SMALL(($E44:H44),{1,2}))-$F$1)</f>
        <v>8</v>
      </c>
      <c r="U44" s="29">
        <f>_xlfn.IFS(COUNTIF($G44:I44, "&gt;1")&gt;6,AVERAGE(SMALL(($G44:I44),{1,2,3,4,5}))-$F$1,COUNTIF($G44:I44, "&gt;1")&gt;5,AVERAGE(SMALL(($G44:I44),{1,2,3,4}))-$F$1,COUNTIF($G44:I44, "&gt;1")&gt;3,AVERAGE(SMALL(($F44:I44),{1,2,3,4}))-$F$1,COUNTIF($G44:I44, "&gt;1")&gt;1,AVERAGE(SMALL(($E44:I44),{1,2,3,4}))-$F$1,COUNTIF($G44:I44, "&gt;0")=1,AVERAGE(SMALL(($E44:I44),{1,2,3}))-$F$1,COUNTIF($G44:I44, "=0")=0,AVERAGE(SMALL(($E44:I44),{1,2}))-$F$1)</f>
        <v>8</v>
      </c>
      <c r="V44" s="29">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W44" s="29">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X44" s="29">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Y44" s="29">
        <f>_xlfn.IFS(COUNTIF($G44:M44, "&gt;1")&gt;6,AVERAGE(SMALL(($G44:M44),{1,2,3,4,5}))-$F$1,COUNTIF($G44:M44, "&gt;1")&gt;5,AVERAGE(SMALL(($G44:M44),{1,2,3,4}))-$F$1,COUNTIF($G44:M44, "&gt;1")&gt;3,AVERAGE(SMALL(($F44:M44),{1,2,3,4}))-$F$1,COUNTIF($G44:M44, "&gt;1")&gt;1,AVERAGE(SMALL(($E44:M44),{1,2,3,4}))-$F$1,COUNTIF($G44:M44, "&gt;0")=1,AVERAGE(SMALL(($E44:M44),{1,2,3}))-$F$1,COUNTIF($G44:M44, "=0")=0,AVERAGE(SMALL(($E44:M44),{1,2}))-$F$1)</f>
        <v>8.9500000000000028</v>
      </c>
      <c r="Z44" s="29">
        <f>_xlfn.IFS(COUNTIF($G44:N44, "&gt;1")&gt;6,AVERAGE(SMALL(($G44:N44),{1,2,3,4,5}))-$F$1,COUNTIF($G44:N44, "&gt;1")&gt;5,AVERAGE(SMALL(($G44:N44),{1,2,3,4}))-$F$1,COUNTIF($G44:N44, "&gt;1")&gt;3,AVERAGE(SMALL(($F44:N44),{1,2,3,4}))-$F$1,COUNTIF($G44:N44, "&gt;1")&gt;1,AVERAGE(SMALL(($E44:N44),{1,2,3,4}))-$F$1,COUNTIF($G44:N44, "&gt;0")=1,AVERAGE(SMALL(($E44:N44),{1,2,3}))-$F$1,COUNTIF($G44:N44, "=0")=0,AVERAGE(SMALL(($E44:N44),{1,2}))-$F$1)</f>
        <v>8.2000000000000028</v>
      </c>
      <c r="AA44" s="29">
        <f>_xlfn.IFS(COUNTIF($G44:O44, "&gt;1")&gt;6,AVERAGE(SMALL(($G44:O44),{1,2,3,4,5}))-$F$1,COUNTIF($G44:O44, "&gt;1")&gt;5,AVERAGE(SMALL(($G44:O44),{1,2,3,4}))-$F$1,COUNTIF($G44:O44, "&gt;1")&gt;3,AVERAGE(SMALL(($F44:O44),{1,2,3,4}))-$F$1,COUNTIF($G44:O44, "&gt;1")&gt;1,AVERAGE(SMALL(($E44:O44),{1,2,3,4}))-$F$1,COUNTIF($G44:O44, "&gt;0")=1,AVERAGE(SMALL(($E44:O44),{1,2,3}))-$F$1,COUNTIF($G44:O44, "=0")=0,AVERAGE(SMALL(($E44:O44),{1,2}))-$F$1)</f>
        <v>7.8500000000000014</v>
      </c>
      <c r="AB44" s="29">
        <f>_xlfn.IFS(COUNTIF($G44:P44, "&gt;1")&gt;6,AVERAGE(SMALL(($G44:P44),{1,2,3,4,5}))-$F$1,COUNTIF($G44:P44, "&gt;1")&gt;5,AVERAGE(SMALL(($G44:P44),{1,2,3,4}))-$F$1,COUNTIF($G44:P44, "&gt;1")&gt;3,AVERAGE(SMALL(($F44:P44),{1,2,3,4}))-$F$1,COUNTIF($G44:P44, "&gt;1")&gt;1,AVERAGE(SMALL(($E44:P44),{1,2,3,4}))-$F$1,COUNTIF($G44:P44, "&gt;0")=1,AVERAGE(SMALL(($E44:P44),{1,2,3}))-$F$1,COUNTIF($G44:P44, "=0")=0,AVERAGE(SMALL(($E44:P44),{1,2}))-$F$1)</f>
        <v>7.8500000000000014</v>
      </c>
      <c r="AC44" s="29">
        <f>_xlfn.IFS(COUNTIF($G44:Q44, "&gt;1")&gt;6,AVERAGE(SMALL(($G44:Q44),{1,2,3,4,5}))-$F$1,COUNTIF($G44:Q44, "&gt;1")&gt;5,AVERAGE(SMALL(($G44:Q44),{1,2,3,4}))-$F$1,COUNTIF($G44:Q44, "&gt;1")&gt;3,AVERAGE(SMALL(($F44:Q44),{1,2,3,4}))-$F$1,COUNTIF($G44:Q44, "&gt;1")&gt;1,AVERAGE(SMALL(($E44:Q44),{1,2,3,4}))-$F$1,COUNTIF($G44:Q44, "&gt;0")=1,AVERAGE(SMALL(($E44:Q44),{1,2,3}))-$F$1,COUNTIF($G44:Q44, "=0")=0,AVERAGE(SMALL(($E44:Q44),{1,2}))-$F$1)</f>
        <v>7.8500000000000014</v>
      </c>
      <c r="AD44" s="30">
        <f t="shared" si="6"/>
        <v>6</v>
      </c>
      <c r="AE44" s="31">
        <v>2</v>
      </c>
    </row>
    <row r="45" spans="1:31" ht="15.75" x14ac:dyDescent="0.25">
      <c r="A45" s="25" t="s">
        <v>91</v>
      </c>
      <c r="B45" s="26" t="str">
        <f>INDEX('[1]2025 Sign Ups'!$C$2:$C$103,MATCH(A45,'[1]2025 Sign Ups'!$B$2:$B$103,0))</f>
        <v>Y</v>
      </c>
      <c r="C45" s="26">
        <f>VLOOKUP($A45,'[1]2025 Sign Ups'!$B$2:$F$127,4,FALSE)</f>
        <v>4</v>
      </c>
      <c r="D45" s="26" t="str">
        <f>VLOOKUP($A45,'[1]2025 Sign Ups'!$B$2:$G$127,5,FALSE)</f>
        <v>R</v>
      </c>
      <c r="E45" s="27">
        <f t="shared" si="7"/>
        <v>36.333333333333336</v>
      </c>
      <c r="F45" s="27">
        <f t="shared" si="5"/>
        <v>36.333333333333336</v>
      </c>
      <c r="G45" s="28">
        <f>INDEX('[1]WK 1 F9 2025'!$Y$4:$Y$105, MATCH(A45,'[1]WK 1 F9 2025'!$N$4:$N$105,0))</f>
        <v>41</v>
      </c>
      <c r="H45" s="28">
        <f>INDEX('[1]WK 2 B9 2025'!$Y$4:$Y$105, MATCH($A45,'[1]WK 2 B9 2025'!$N$4:$N$105,0))</f>
        <v>35</v>
      </c>
      <c r="I45" s="28">
        <f>INDEX('[1]WK 3 F9 2025'!$Y$4:$Y$107, MATCH(A45,'[1]WK 3 F9 2025'!$N$4:$N$107,0))</f>
        <v>41</v>
      </c>
      <c r="J45" s="28">
        <f>INDEX('[1]WK 4 B9 2025'!$Y$4:$Y$105, MATCH(A45,'[1]WK 4 B9 2025'!$N$4:$N$105,0))</f>
        <v>36</v>
      </c>
      <c r="K45" s="28">
        <f>INDEX('[1]WK 5 F9 2025'!$Y$4:$Y$105, MATCH(A45,'[1]WK 5 F9 2025'!$N$4:$N$105,0))</f>
        <v>38</v>
      </c>
      <c r="L45" s="28">
        <f>INDEX('[1]WK 6 B9 2025'!$Y$4:$Y$105, MATCH(A45,'[1]WK 6 B9 2025'!$N$4:$N$105,0))</f>
        <v>39</v>
      </c>
      <c r="M45" s="28">
        <f>INDEX('[1]WK 7 F9 2025'!$Y$4:$Y$107, MATCH(A45,'[1]WK 7 F9 2025'!$N$4:$N$107,0))</f>
        <v>37</v>
      </c>
      <c r="N45" s="28">
        <f>INDEX('[1]WK 8 B9 2025'!$Y$4:$Y$103, MATCH(A45,'[1]WK 8 B9 2025'!$N$4:$N$103,0))</f>
        <v>37</v>
      </c>
      <c r="O45" s="28">
        <f>INDEX('[1]WK 9 F9 2025'!$Y$4:$Y$105, MATCH(A45,'[1]WK 9 F9 2025'!$N$4:$N$105,0))</f>
        <v>37</v>
      </c>
      <c r="P45" s="28" t="str">
        <f>INDEX('[1]WK 10 B9 2025'!$Y$4:$Y$103, MATCH(A45,'[1]WK 10 B9 2025'!$N$4:$N$103,0))</f>
        <v/>
      </c>
      <c r="Q45" s="28" t="str">
        <f>INDEX('[1]WK 11 F9 2025'!$Y$4:$Y$105, MATCH(A45,'[1]WK 11 F9 2025'!$N$4:$N$105,0))</f>
        <v/>
      </c>
      <c r="R45" s="27">
        <f>VLOOKUP($A45,'[1]2025 Sign Ups'!$B$2:$K$104,3,FALSE)</f>
        <v>0.93333333333333712</v>
      </c>
      <c r="S45" s="29">
        <f>_xlfn.IFS(COUNTIF($G45:G45, "&gt;6")&gt;6,AVERAGE(SMALL(($G45:G45),{1,2,3,4,5}))-$F$1,COUNTIF($G45:G45, "&gt;5")&gt;3,AVERAGE(SMALL(($G45:G45),{1,2,3,4}))-$F$1,COUNTIF($G45:G45, "&gt;3")&gt;3,AVERAGE(SMALL(($F45:G45),{1,2,3,4}))-$F$1,COUNTIF($G45:G45, "&gt;1")&gt;1,AVERAGE(SMALL(($E45:G45),{1,2,3,4}))-$F$1,COUNTIF($G45:G45, "&gt;0")=1,AVERAGE(SMALL(($E45:G45),{1,2,3}))-$F$1,COUNTIF($G45:G45, "=0")=0,AVERAGE(SMALL(($E45:G45),{1,2}))-$F$1)</f>
        <v>2.4888888888888943</v>
      </c>
      <c r="T45" s="29">
        <f>_xlfn.IFS(COUNTIF($G45:H45, "&gt;1")&gt;6,AVERAGE(SMALL(($G45:H45),{1,2,3,4,5}))-$F$1,COUNTIF($G45:H45, "&gt;1")&gt;5,AVERAGE(SMALL(($G45:H45),{1,2,3,4}))-$F$1,COUNTIF($G45:H45, "&gt;1")&gt;3,AVERAGE(SMALL(($F45:H45),{1,2,3,4}))-$F$1,COUNTIF($G45:H45, "&gt;1")&gt;1,AVERAGE(SMALL(($E45:H45),{1,2,3,4}))-$F$1,COUNTIF($G45:H45, "&gt;0")=1,AVERAGE(SMALL(($E45:H45),{1,2,3}))-$F$1,COUNTIF($G45:H45, "=0")=0,AVERAGE(SMALL(($E45:H45),{1,2}))-$F$1)</f>
        <v>1.7666666666666728</v>
      </c>
      <c r="U45" s="29">
        <f>_xlfn.IFS(COUNTIF($G45:I45, "&gt;1")&gt;6,AVERAGE(SMALL(($G45:I45),{1,2,3,4,5}))-$F$1,COUNTIF($G45:I45, "&gt;1")&gt;5,AVERAGE(SMALL(($G45:I45),{1,2,3,4}))-$F$1,COUNTIF($G45:I45, "&gt;1")&gt;3,AVERAGE(SMALL(($F45:I45),{1,2,3,4}))-$F$1,COUNTIF($G45:I45, "&gt;1")&gt;1,AVERAGE(SMALL(($E45:I45),{1,2,3,4}))-$F$1,COUNTIF($G45:I45, "&gt;0")=1,AVERAGE(SMALL(($E45:I45),{1,2,3}))-$F$1,COUNTIF($G45:I45, "=0")=0,AVERAGE(SMALL(($E45:I45),{1,2}))-$F$1)</f>
        <v>1.7666666666666728</v>
      </c>
      <c r="V45" s="29">
        <f>_xlfn.IFS(COUNTIF($G45:J45, "&gt;1")&gt;6,AVERAGE(SMALL(($G45:J45),{1,2,3,4,5}))-$F$1,COUNTIF($G45:J45, "&gt;1")&gt;5,AVERAGE(SMALL(($G45:J45),{1,2,3,4}))-$F$1,COUNTIF($G45:J45, "&gt;1")&gt;3,AVERAGE(SMALL(($F45:J45),{1,2,3,4}))-$F$1,COUNTIF($G45:J45, "&gt;1")&gt;1,AVERAGE(SMALL(($E45:J45),{1,2,3,4}))-$F$1,COUNTIF($G45:J45, "&gt;0")=1,AVERAGE(SMALL(($E45:J45),{1,2,3}))-$F$1,COUNTIF($G45:J45, "=0")=0,AVERAGE(SMALL(($E45:J45),{1,2}))-$F$1)</f>
        <v>1.6833333333333371</v>
      </c>
      <c r="W45" s="29">
        <f>_xlfn.IFS(COUNTIF($G45:K45, "&gt;1")&gt;6,AVERAGE(SMALL(($G45:K45),{1,2,3,4,5}))-$F$1,COUNTIF($G45:K45, "&gt;1")&gt;5,AVERAGE(SMALL(($G45:K45),{1,2,3,4}))-$F$1,COUNTIF($G45:K45, "&gt;1")&gt;3,AVERAGE(SMALL(($F45:K45),{1,2,3,4}))-$F$1,COUNTIF($G45:K45, "&gt;1")&gt;1,AVERAGE(SMALL(($E45:K45),{1,2,3,4}))-$F$1,COUNTIF($G45:K45, "&gt;0")=1,AVERAGE(SMALL(($E45:K45),{1,2,3}))-$F$1,COUNTIF($G45:K45, "=0")=0,AVERAGE(SMALL(($E45:K45),{1,2}))-$F$1)</f>
        <v>0.93333333333333712</v>
      </c>
      <c r="X45" s="29">
        <f>_xlfn.IFS(COUNTIF($G45:L45, "&gt;1")&gt;6,AVERAGE(SMALL(($G45:L45),{1,2,3,4,5}))-$F$1,COUNTIF($G45:L45, "&gt;1")&gt;5,AVERAGE(SMALL(($G45:L45),{1,2,3,4}))-$F$1,COUNTIF($G45:L45, "&gt;1")&gt;3,AVERAGE(SMALL(($F45:L45),{1,2,3,4}))-$F$1,COUNTIF($G45:L45, "&gt;1")&gt;1,AVERAGE(SMALL(($E45:L45),{1,2,3,4}))-$F$1,COUNTIF($G45:L45, "&gt;0")=1,AVERAGE(SMALL(($E45:L45),{1,2,3}))-$F$1,COUNTIF($G45:L45, "=0")=0,AVERAGE(SMALL(($E45:L45),{1,2}))-$F$1)</f>
        <v>1.6000000000000014</v>
      </c>
      <c r="Y45" s="29">
        <f>_xlfn.IFS(COUNTIF($G45:M45, "&gt;1")&gt;6,AVERAGE(SMALL(($G45:M45),{1,2,3,4,5}))-$F$1,COUNTIF($G45:M45, "&gt;1")&gt;5,AVERAGE(SMALL(($G45:M45),{1,2,3,4}))-$F$1,COUNTIF($G45:M45, "&gt;1")&gt;3,AVERAGE(SMALL(($F45:M45),{1,2,3,4}))-$F$1,COUNTIF($G45:M45, "&gt;1")&gt;1,AVERAGE(SMALL(($E45:M45),{1,2,3,4}))-$F$1,COUNTIF($G45:M45, "&gt;0")=1,AVERAGE(SMALL(($E45:M45),{1,2,3}))-$F$1,COUNTIF($G45:M45, "=0")=0,AVERAGE(SMALL(($E45:M45),{1,2}))-$F$1)</f>
        <v>1.6000000000000014</v>
      </c>
      <c r="Z45" s="29">
        <f>_xlfn.IFS(COUNTIF($G45:N45, "&gt;1")&gt;6,AVERAGE(SMALL(($G45:N45),{1,2,3,4,5}))-$F$1,COUNTIF($G45:N45, "&gt;1")&gt;5,AVERAGE(SMALL(($G45:N45),{1,2,3,4}))-$F$1,COUNTIF($G45:N45, "&gt;1")&gt;3,AVERAGE(SMALL(($F45:N45),{1,2,3,4}))-$F$1,COUNTIF($G45:N45, "&gt;1")&gt;1,AVERAGE(SMALL(($E45:N45),{1,2,3,4}))-$F$1,COUNTIF($G45:N45, "&gt;0")=1,AVERAGE(SMALL(($E45:N45),{1,2,3}))-$F$1,COUNTIF($G45:N45, "=0")=0,AVERAGE(SMALL(($E45:N45),{1,2}))-$F$1)</f>
        <v>1.2000000000000028</v>
      </c>
      <c r="AA45" s="29">
        <f>_xlfn.IFS(COUNTIF($G45:O45, "&gt;1")&gt;6,AVERAGE(SMALL(($G45:O45),{1,2,3,4,5}))-$F$1,COUNTIF($G45:O45, "&gt;1")&gt;5,AVERAGE(SMALL(($G45:O45),{1,2,3,4}))-$F$1,COUNTIF($G45:O45, "&gt;1")&gt;3,AVERAGE(SMALL(($F45:O45),{1,2,3,4}))-$F$1,COUNTIF($G45:O45, "&gt;1")&gt;1,AVERAGE(SMALL(($E45:O45),{1,2,3,4}))-$F$1,COUNTIF($G45:O45, "&gt;0")=1,AVERAGE(SMALL(($E45:O45),{1,2,3}))-$F$1,COUNTIF($G45:O45, "=0")=0,AVERAGE(SMALL(($E45:O45),{1,2}))-$F$1)</f>
        <v>1</v>
      </c>
      <c r="AB45" s="29">
        <f>_xlfn.IFS(COUNTIF($G45:P45, "&gt;1")&gt;6,AVERAGE(SMALL(($G45:P45),{1,2,3,4,5}))-$F$1,COUNTIF($G45:P45, "&gt;1")&gt;5,AVERAGE(SMALL(($G45:P45),{1,2,3,4}))-$F$1,COUNTIF($G45:P45, "&gt;1")&gt;3,AVERAGE(SMALL(($F45:P45),{1,2,3,4}))-$F$1,COUNTIF($G45:P45, "&gt;1")&gt;1,AVERAGE(SMALL(($E45:P45),{1,2,3,4}))-$F$1,COUNTIF($G45:P45, "&gt;0")=1,AVERAGE(SMALL(($E45:P45),{1,2,3}))-$F$1,COUNTIF($G45:P45, "=0")=0,AVERAGE(SMALL(($E45:P45),{1,2}))-$F$1)</f>
        <v>1</v>
      </c>
      <c r="AC45" s="29">
        <f>_xlfn.IFS(COUNTIF($G45:Q45, "&gt;1")&gt;6,AVERAGE(SMALL(($G45:Q45),{1,2,3,4,5}))-$F$1,COUNTIF($G45:Q45, "&gt;1")&gt;5,AVERAGE(SMALL(($G45:Q45),{1,2,3,4}))-$F$1,COUNTIF($G45:Q45, "&gt;1")&gt;3,AVERAGE(SMALL(($F45:Q45),{1,2,3,4}))-$F$1,COUNTIF($G45:Q45, "&gt;1")&gt;1,AVERAGE(SMALL(($E45:Q45),{1,2,3,4}))-$F$1,COUNTIF($G45:Q45, "&gt;0")=1,AVERAGE(SMALL(($E45:Q45),{1,2,3}))-$F$1,COUNTIF($G45:Q45, "=0")=0,AVERAGE(SMALL(($E45:Q45),{1,2}))-$F$1)</f>
        <v>1</v>
      </c>
      <c r="AD45" s="30">
        <f t="shared" si="6"/>
        <v>9</v>
      </c>
      <c r="AE45" s="31">
        <v>2</v>
      </c>
    </row>
    <row r="46" spans="1:31" ht="15.75" x14ac:dyDescent="0.25">
      <c r="A46" s="25" t="s">
        <v>92</v>
      </c>
      <c r="B46" s="26" t="str">
        <f>INDEX('[1]2025 Sign Ups'!$C$2:$C$103,MATCH(A46,'[1]2025 Sign Ups'!$B$2:$B$103,0))</f>
        <v>Y</v>
      </c>
      <c r="C46" s="26">
        <f>VLOOKUP($A46,'[1]2025 Sign Ups'!$B$2:$F$127,4,FALSE)</f>
        <v>1</v>
      </c>
      <c r="D46" s="26" t="str">
        <f>VLOOKUP($A46,'[1]2025 Sign Ups'!$B$2:$G$127,5,FALSE)</f>
        <v>R</v>
      </c>
      <c r="E46" s="27">
        <f t="shared" si="7"/>
        <v>40.200000000000003</v>
      </c>
      <c r="F46" s="27">
        <f t="shared" si="5"/>
        <v>40.200000000000003</v>
      </c>
      <c r="G46" s="28">
        <f>INDEX('[1]WK 1 F9 2025'!$Y$4:$Y$105, MATCH(A46,'[1]WK 1 F9 2025'!$N$4:$N$105,0))</f>
        <v>43</v>
      </c>
      <c r="H46" s="28">
        <f>INDEX('[1]WK 2 B9 2025'!$Y$4:$Y$105, MATCH($A46,'[1]WK 2 B9 2025'!$N$4:$N$105,0))</f>
        <v>42</v>
      </c>
      <c r="I46" s="28">
        <f>INDEX('[1]WK 3 F9 2025'!$Y$4:$Y$107, MATCH(A46,'[1]WK 3 F9 2025'!$N$4:$N$107,0))</f>
        <v>42</v>
      </c>
      <c r="J46" s="28">
        <f>INDEX('[1]WK 4 B9 2025'!$Y$4:$Y$105, MATCH(A46,'[1]WK 4 B9 2025'!$N$4:$N$105,0))</f>
        <v>46</v>
      </c>
      <c r="K46" s="28">
        <f>INDEX('[1]WK 5 F9 2025'!$Y$4:$Y$105, MATCH(A46,'[1]WK 5 F9 2025'!$N$4:$N$105,0))</f>
        <v>40</v>
      </c>
      <c r="L46" s="28">
        <f>INDEX('[1]WK 6 B9 2025'!$Y$4:$Y$105, MATCH(A46,'[1]WK 6 B9 2025'!$N$4:$N$105,0))</f>
        <v>51</v>
      </c>
      <c r="M46" s="28">
        <f>INDEX('[1]WK 7 F9 2025'!$Y$4:$Y$107, MATCH(A46,'[1]WK 7 F9 2025'!$N$4:$N$107,0))</f>
        <v>44</v>
      </c>
      <c r="N46" s="28">
        <f>INDEX('[1]WK 8 B9 2025'!$Y$4:$Y$103, MATCH(A46,'[1]WK 8 B9 2025'!$N$4:$N$103,0))</f>
        <v>44</v>
      </c>
      <c r="O46" s="28">
        <f>INDEX('[1]WK 9 F9 2025'!$Y$4:$Y$105, MATCH(A46,'[1]WK 9 F9 2025'!$N$4:$N$105,0))</f>
        <v>42</v>
      </c>
      <c r="P46" s="28" t="str">
        <f>INDEX('[1]WK 10 B9 2025'!$Y$4:$Y$103, MATCH(A46,'[1]WK 10 B9 2025'!$N$4:$N$103,0))</f>
        <v/>
      </c>
      <c r="Q46" s="28" t="str">
        <f>INDEX('[1]WK 11 F9 2025'!$Y$4:$Y$105, MATCH(A46,'[1]WK 11 F9 2025'!$N$4:$N$105,0))</f>
        <v/>
      </c>
      <c r="R46" s="27">
        <f>VLOOKUP($A46,'[1]2025 Sign Ups'!$B$2:$K$104,3,FALSE)</f>
        <v>4.8000000000000043</v>
      </c>
      <c r="S46" s="29">
        <f>_xlfn.IFS(COUNTIF($G46:G46, "&gt;6")&gt;6,AVERAGE(SMALL(($G46:G46),{1,2,3,4,5}))-$F$1,COUNTIF($G46:G46, "&gt;5")&gt;3,AVERAGE(SMALL(($G46:G46),{1,2,3,4}))-$F$1,COUNTIF($G46:G46, "&gt;3")&gt;3,AVERAGE(SMALL(($F46:G46),{1,2,3,4}))-$F$1,COUNTIF($G46:G46, "&gt;1")&gt;1,AVERAGE(SMALL(($E46:G46),{1,2,3,4}))-$F$1,COUNTIF($G46:G46, "&gt;0")=1,AVERAGE(SMALL(($E46:G46),{1,2,3}))-$F$1,COUNTIF($G46:G46, "=0")=0,AVERAGE(SMALL(($E46:G46),{1,2}))-$F$1)</f>
        <v>5.7333333333333343</v>
      </c>
      <c r="T46" s="29">
        <f>_xlfn.IFS(COUNTIF($G46:H46, "&gt;1")&gt;6,AVERAGE(SMALL(($G46:H46),{1,2,3,4,5}))-$F$1,COUNTIF($G46:H46, "&gt;1")&gt;5,AVERAGE(SMALL(($G46:H46),{1,2,3,4}))-$F$1,COUNTIF($G46:H46, "&gt;1")&gt;3,AVERAGE(SMALL(($F46:H46),{1,2,3,4}))-$F$1,COUNTIF($G46:H46, "&gt;1")&gt;1,AVERAGE(SMALL(($E46:H46),{1,2,3,4}))-$F$1,COUNTIF($G46:H46, "&gt;0")=1,AVERAGE(SMALL(($E46:H46),{1,2,3}))-$F$1,COUNTIF($G46:H46, "=0")=0,AVERAGE(SMALL(($E46:H46),{1,2}))-$F$1)</f>
        <v>5.9500000000000028</v>
      </c>
      <c r="U46" s="29">
        <f>_xlfn.IFS(COUNTIF($G46:I46, "&gt;1")&gt;6,AVERAGE(SMALL(($G46:I46),{1,2,3,4,5}))-$F$1,COUNTIF($G46:I46, "&gt;1")&gt;5,AVERAGE(SMALL(($G46:I46),{1,2,3,4}))-$F$1,COUNTIF($G46:I46, "&gt;1")&gt;3,AVERAGE(SMALL(($F46:I46),{1,2,3,4}))-$F$1,COUNTIF($G46:I46, "&gt;1")&gt;1,AVERAGE(SMALL(($E46:I46),{1,2,3,4}))-$F$1,COUNTIF($G46:I46, "&gt;0")=1,AVERAGE(SMALL(($E46:I46),{1,2,3}))-$F$1,COUNTIF($G46:I46, "=0")=0,AVERAGE(SMALL(($E46:I46),{1,2}))-$F$1)</f>
        <v>5.7000000000000028</v>
      </c>
      <c r="V46" s="29">
        <f>_xlfn.IFS(COUNTIF($G46:J46, "&gt;1")&gt;6,AVERAGE(SMALL(($G46:J46),{1,2,3,4,5}))-$F$1,COUNTIF($G46:J46, "&gt;1")&gt;5,AVERAGE(SMALL(($G46:J46),{1,2,3,4}))-$F$1,COUNTIF($G46:J46, "&gt;1")&gt;3,AVERAGE(SMALL(($F46:J46),{1,2,3,4}))-$F$1,COUNTIF($G46:J46, "&gt;1")&gt;1,AVERAGE(SMALL(($E46:J46),{1,2,3,4}))-$F$1,COUNTIF($G46:J46, "&gt;0")=1,AVERAGE(SMALL(($E46:J46),{1,2,3}))-$F$1,COUNTIF($G46:J46, "=0")=0,AVERAGE(SMALL(($E46:J46),{1,2}))-$F$1)</f>
        <v>6.3999999999999986</v>
      </c>
      <c r="W46" s="29">
        <f>_xlfn.IFS(COUNTIF($G46:K46, "&gt;1")&gt;6,AVERAGE(SMALL(($G46:K46),{1,2,3,4,5}))-$F$1,COUNTIF($G46:K46, "&gt;1")&gt;5,AVERAGE(SMALL(($G46:K46),{1,2,3,4}))-$F$1,COUNTIF($G46:K46, "&gt;1")&gt;3,AVERAGE(SMALL(($F46:K46),{1,2,3,4}))-$F$1,COUNTIF($G46:K46, "&gt;1")&gt;1,AVERAGE(SMALL(($E46:K46),{1,2,3,4}))-$F$1,COUNTIF($G46:K46, "&gt;0")=1,AVERAGE(SMALL(($E46:K46),{1,2,3}))-$F$1,COUNTIF($G46:K46, "=0")=0,AVERAGE(SMALL(($E46:K46),{1,2}))-$F$1)</f>
        <v>5.6499999999999986</v>
      </c>
      <c r="X46" s="29">
        <f>_xlfn.IFS(COUNTIF($G46:L46, "&gt;1")&gt;6,AVERAGE(SMALL(($G46:L46),{1,2,3,4,5}))-$F$1,COUNTIF($G46:L46, "&gt;1")&gt;5,AVERAGE(SMALL(($G46:L46),{1,2,3,4}))-$F$1,COUNTIF($G46:L46, "&gt;1")&gt;3,AVERAGE(SMALL(($F46:L46),{1,2,3,4}))-$F$1,COUNTIF($G46:L46, "&gt;1")&gt;1,AVERAGE(SMALL(($E46:L46),{1,2,3,4}))-$F$1,COUNTIF($G46:L46, "&gt;0")=1,AVERAGE(SMALL(($E46:L46),{1,2,3}))-$F$1,COUNTIF($G46:L46, "=0")=0,AVERAGE(SMALL(($E46:L46),{1,2}))-$F$1)</f>
        <v>6.3500000000000014</v>
      </c>
      <c r="Y46" s="29">
        <f>_xlfn.IFS(COUNTIF($G46:M46, "&gt;1")&gt;6,AVERAGE(SMALL(($G46:M46),{1,2,3,4,5}))-$F$1,COUNTIF($G46:M46, "&gt;1")&gt;5,AVERAGE(SMALL(($G46:M46),{1,2,3,4}))-$F$1,COUNTIF($G46:M46, "&gt;1")&gt;3,AVERAGE(SMALL(($F46:M46),{1,2,3,4}))-$F$1,COUNTIF($G46:M46, "&gt;1")&gt;1,AVERAGE(SMALL(($E46:M46),{1,2,3,4}))-$F$1,COUNTIF($G46:M46, "&gt;0")=1,AVERAGE(SMALL(($E46:M46),{1,2,3}))-$F$1,COUNTIF($G46:M46, "=0")=0,AVERAGE(SMALL(($E46:M46),{1,2}))-$F$1)</f>
        <v>6.8000000000000043</v>
      </c>
      <c r="Z46" s="29">
        <f>_xlfn.IFS(COUNTIF($G46:N46, "&gt;1")&gt;6,AVERAGE(SMALL(($G46:N46),{1,2,3,4,5}))-$F$1,COUNTIF($G46:N46, "&gt;1")&gt;5,AVERAGE(SMALL(($G46:N46),{1,2,3,4}))-$F$1,COUNTIF($G46:N46, "&gt;1")&gt;3,AVERAGE(SMALL(($F46:N46),{1,2,3,4}))-$F$1,COUNTIF($G46:N46, "&gt;1")&gt;1,AVERAGE(SMALL(($E46:N46),{1,2,3,4}))-$F$1,COUNTIF($G46:N46, "&gt;0")=1,AVERAGE(SMALL(($E46:N46),{1,2,3}))-$F$1,COUNTIF($G46:N46, "=0")=0,AVERAGE(SMALL(($E46:N46),{1,2}))-$F$1)</f>
        <v>6.8000000000000043</v>
      </c>
      <c r="AA46" s="29">
        <f>_xlfn.IFS(COUNTIF($G46:O46, "&gt;1")&gt;6,AVERAGE(SMALL(($G46:O46),{1,2,3,4,5}))-$F$1,COUNTIF($G46:O46, "&gt;1")&gt;5,AVERAGE(SMALL(($G46:O46),{1,2,3,4}))-$F$1,COUNTIF($G46:O46, "&gt;1")&gt;3,AVERAGE(SMALL(($F46:O46),{1,2,3,4}))-$F$1,COUNTIF($G46:O46, "&gt;1")&gt;1,AVERAGE(SMALL(($E46:O46),{1,2,3,4}))-$F$1,COUNTIF($G46:O46, "&gt;0")=1,AVERAGE(SMALL(($E46:O46),{1,2,3}))-$F$1,COUNTIF($G46:O46, "=0")=0,AVERAGE(SMALL(($E46:O46),{1,2}))-$F$1)</f>
        <v>6.3999999999999986</v>
      </c>
      <c r="AB46" s="29">
        <f>_xlfn.IFS(COUNTIF($G46:P46, "&gt;1")&gt;6,AVERAGE(SMALL(($G46:P46),{1,2,3,4,5}))-$F$1,COUNTIF($G46:P46, "&gt;1")&gt;5,AVERAGE(SMALL(($G46:P46),{1,2,3,4}))-$F$1,COUNTIF($G46:P46, "&gt;1")&gt;3,AVERAGE(SMALL(($F46:P46),{1,2,3,4}))-$F$1,COUNTIF($G46:P46, "&gt;1")&gt;1,AVERAGE(SMALL(($E46:P46),{1,2,3,4}))-$F$1,COUNTIF($G46:P46, "&gt;0")=1,AVERAGE(SMALL(($E46:P46),{1,2,3}))-$F$1,COUNTIF($G46:P46, "=0")=0,AVERAGE(SMALL(($E46:P46),{1,2}))-$F$1)</f>
        <v>6.3999999999999986</v>
      </c>
      <c r="AC46" s="29">
        <f>_xlfn.IFS(COUNTIF($G46:Q46, "&gt;1")&gt;6,AVERAGE(SMALL(($G46:Q46),{1,2,3,4,5}))-$F$1,COUNTIF($G46:Q46, "&gt;1")&gt;5,AVERAGE(SMALL(($G46:Q46),{1,2,3,4}))-$F$1,COUNTIF($G46:Q46, "&gt;1")&gt;3,AVERAGE(SMALL(($F46:Q46),{1,2,3,4}))-$F$1,COUNTIF($G46:Q46, "&gt;1")&gt;1,AVERAGE(SMALL(($E46:Q46),{1,2,3,4}))-$F$1,COUNTIF($G46:Q46, "&gt;0")=1,AVERAGE(SMALL(($E46:Q46),{1,2,3}))-$F$1,COUNTIF($G46:Q46, "=0")=0,AVERAGE(SMALL(($E46:Q46),{1,2}))-$F$1)</f>
        <v>6.3999999999999986</v>
      </c>
      <c r="AD46" s="30">
        <f t="shared" si="6"/>
        <v>9</v>
      </c>
      <c r="AE46" s="31">
        <v>2</v>
      </c>
    </row>
    <row r="47" spans="1:31" ht="15.75" x14ac:dyDescent="0.25">
      <c r="A47" s="25" t="s">
        <v>93</v>
      </c>
      <c r="B47" s="26" t="str">
        <f>INDEX('[1]2025 Sign Ups'!$C$2:$C$103,MATCH(A47,'[1]2025 Sign Ups'!$B$2:$B$103,0))</f>
        <v>Y</v>
      </c>
      <c r="C47" s="26">
        <f>VLOOKUP($A47,'[1]2025 Sign Ups'!$B$2:$F$127,4,FALSE)</f>
        <v>8</v>
      </c>
      <c r="D47" s="26" t="str">
        <f>VLOOKUP($A47,'[1]2025 Sign Ups'!$B$2:$G$127,5,FALSE)</f>
        <v>R</v>
      </c>
      <c r="E47" s="27">
        <f t="shared" si="7"/>
        <v>41.333333333333336</v>
      </c>
      <c r="F47" s="27">
        <f t="shared" si="5"/>
        <v>41.333333333333336</v>
      </c>
      <c r="G47" s="28" t="str">
        <f>INDEX('[1]WK 1 F9 2025'!$Y$4:$Y$105, MATCH(A47,'[1]WK 1 F9 2025'!$N$4:$N$105,0))</f>
        <v/>
      </c>
      <c r="H47" s="28" t="str">
        <f>INDEX('[1]WK 2 B9 2025'!$Y$4:$Y$105, MATCH($A47,'[1]WK 2 B9 2025'!$N$4:$N$105,0))</f>
        <v/>
      </c>
      <c r="I47" s="28" t="str">
        <f>INDEX('[1]WK 3 F9 2025'!$Y$4:$Y$107, MATCH(A47,'[1]WK 3 F9 2025'!$N$4:$N$107,0))</f>
        <v/>
      </c>
      <c r="J47" s="28" t="str">
        <f>INDEX('[1]WK 4 B9 2025'!$Y$4:$Y$105, MATCH(A47,'[1]WK 4 B9 2025'!$N$4:$N$105,0))</f>
        <v/>
      </c>
      <c r="K47" s="28">
        <f>INDEX('[1]WK 5 F9 2025'!$Y$4:$Y$105, MATCH(A47,'[1]WK 5 F9 2025'!$N$4:$N$105,0))</f>
        <v>42</v>
      </c>
      <c r="L47" s="28" t="str">
        <f>INDEX('[1]WK 6 B9 2025'!$Y$4:$Y$105, MATCH(A47,'[1]WK 6 B9 2025'!$N$4:$N$105,0))</f>
        <v/>
      </c>
      <c r="M47" s="28" t="str">
        <f>INDEX('[1]WK 7 F9 2025'!$Y$4:$Y$107, MATCH(A47,'[1]WK 7 F9 2025'!$N$4:$N$107,0))</f>
        <v/>
      </c>
      <c r="N47" s="28" t="str">
        <f>INDEX('[1]WK 8 B9 2025'!$Y$4:$Y$103, MATCH(A47,'[1]WK 8 B9 2025'!$N$4:$N$103,0))</f>
        <v/>
      </c>
      <c r="O47" s="28" t="str">
        <f>INDEX('[1]WK 9 F9 2025'!$Y$4:$Y$105, MATCH(A47,'[1]WK 9 F9 2025'!$N$4:$N$105,0))</f>
        <v/>
      </c>
      <c r="P47" s="28" t="str">
        <f>INDEX('[1]WK 10 B9 2025'!$Y$4:$Y$103, MATCH(A47,'[1]WK 10 B9 2025'!$N$4:$N$103,0))</f>
        <v/>
      </c>
      <c r="Q47" s="28" t="str">
        <f>INDEX('[1]WK 11 F9 2025'!$Y$4:$Y$105, MATCH(A47,'[1]WK 11 F9 2025'!$N$4:$N$105,0))</f>
        <v/>
      </c>
      <c r="R47" s="27">
        <f>VLOOKUP($A47,'[1]2025 Sign Ups'!$B$2:$K$104,3,FALSE)</f>
        <v>5.9333333333333371</v>
      </c>
      <c r="S47" s="29">
        <f>_xlfn.IFS(COUNTIF($G47:G47, "&gt;1")&gt;6,AVERAGE(SMALL(($G47:G47),{1,2,3,4,5}))-$F$1,COUNTIF($G47:G47, "&gt;1")&gt;5,AVERAGE(SMALL(($G47:G47),{1,2,3,4}))-$F$1,COUNTIF($G47:G47, "&gt;1")&gt;3,AVERAGE(SMALL(($F47:G47),{1,2,3,4}))-$F$1,COUNTIF($G47:G47, "&gt;1")&gt;1,AVERAGE(SMALL(($E47:G47),{1,2,3,4}))-$F$1,COUNTIF($G47:G47, "&gt;0")=1,AVERAGE(SMALL(($E47:G47),{1,2,3}))-$F$1,COUNTIF($G47:G47, "=0")=0,AVERAGE(SMALL(($E47:G47),{1,2}))-$F$1)</f>
        <v>5.9333333333333371</v>
      </c>
      <c r="T47" s="29">
        <f>_xlfn.IFS(COUNTIF($G47:H47, "&gt;1")&gt;6,AVERAGE(SMALL(($G47:H47),{1,2,3,4,5}))-$F$1,COUNTIF($G47:H47, "&gt;1")&gt;5,AVERAGE(SMALL(($G47:H47),{1,2,3,4}))-$F$1,COUNTIF($G47:H47, "&gt;1")&gt;3,AVERAGE(SMALL(($F47:H47),{1,2,3,4}))-$F$1,COUNTIF($G47:H47, "&gt;1")&gt;1,AVERAGE(SMALL(($E47:H47),{1,2,3,4}))-$F$1,COUNTIF($G47:H47, "&gt;0")=1,AVERAGE(SMALL(($E47:H47),{1,2,3}))-$F$1,COUNTIF($G47:H47, "=0")=0,AVERAGE(SMALL(($E47:H47),{1,2}))-$F$1)</f>
        <v>5.9333333333333371</v>
      </c>
      <c r="U47" s="29">
        <f>_xlfn.IFS(COUNTIF($G47:I47, "&gt;1")&gt;6,AVERAGE(SMALL(($G47:I47),{1,2,3,4,5}))-$F$1,COUNTIF($G47:I47, "&gt;1")&gt;5,AVERAGE(SMALL(($G47:I47),{1,2,3,4}))-$F$1,COUNTIF($G47:I47, "&gt;1")&gt;3,AVERAGE(SMALL(($F47:I47),{1,2,3,4}))-$F$1,COUNTIF($G47:I47, "&gt;1")&gt;1,AVERAGE(SMALL(($E47:I47),{1,2,3,4}))-$F$1,COUNTIF($G47:I47, "&gt;0")=1,AVERAGE(SMALL(($E47:I47),{1,2,3}))-$F$1,COUNTIF($G47:I47, "=0")=0,AVERAGE(SMALL(($E47:I47),{1,2}))-$F$1)</f>
        <v>5.9333333333333371</v>
      </c>
      <c r="V47" s="29">
        <f>_xlfn.IFS(COUNTIF($G47:J47, "&gt;1")&gt;6,AVERAGE(SMALL(($G47:J47),{1,2,3,4,5}))-$F$1,COUNTIF($G47:J47, "&gt;1")&gt;5,AVERAGE(SMALL(($G47:J47),{1,2,3,4}))-$F$1,COUNTIF($G47:J47, "&gt;1")&gt;3,AVERAGE(SMALL(($F47:J47),{1,2,3,4}))-$F$1,COUNTIF($G47:J47, "&gt;1")&gt;1,AVERAGE(SMALL(($E47:J47),{1,2,3,4}))-$F$1,COUNTIF($G47:J47, "&gt;0")=1,AVERAGE(SMALL(($E47:J47),{1,2,3}))-$F$1,COUNTIF($G47:J47, "=0")=0,AVERAGE(SMALL(($E47:J47),{1,2}))-$F$1)</f>
        <v>5.9333333333333371</v>
      </c>
      <c r="W47" s="29">
        <f>_xlfn.IFS(COUNTIF($G47:K47, "&gt;1")&gt;6,AVERAGE(SMALL(($G47:K47),{1,2,3,4,5}))-$F$1,COUNTIF($G47:K47, "&gt;1")&gt;5,AVERAGE(SMALL(($G47:K47),{1,2,3,4}))-$F$1,COUNTIF($G47:K47, "&gt;1")&gt;3,AVERAGE(SMALL(($F47:K47),{1,2,3,4}))-$F$1,COUNTIF($G47:K47, "&gt;1")&gt;1,AVERAGE(SMALL(($E47:K47),{1,2,3,4}))-$F$1,COUNTIF($G47:K47, "&gt;0")=1,AVERAGE(SMALL(($E47:K47),{1,2,3}))-$F$1,COUNTIF($G47:K47, "=0")=0,AVERAGE(SMALL(($E47:K47),{1,2}))-$F$1)</f>
        <v>6.1555555555555586</v>
      </c>
      <c r="X47" s="29">
        <f>_xlfn.IFS(COUNTIF($G47:L47, "&gt;1")&gt;6,AVERAGE(SMALL(($G47:L47),{1,2,3,4,5}))-$F$1,COUNTIF($G47:L47, "&gt;1")&gt;5,AVERAGE(SMALL(($G47:L47),{1,2,3,4}))-$F$1,COUNTIF($G47:L47, "&gt;1")&gt;3,AVERAGE(SMALL(($F47:L47),{1,2,3,4}))-$F$1,COUNTIF($G47:L47, "&gt;1")&gt;1,AVERAGE(SMALL(($E47:L47),{1,2,3,4}))-$F$1,COUNTIF($G47:L47, "&gt;0")=1,AVERAGE(SMALL(($E47:L47),{1,2,3}))-$F$1,COUNTIF($G47:L47, "=0")=0,AVERAGE(SMALL(($E47:L47),{1,2}))-$F$1)</f>
        <v>6.1555555555555586</v>
      </c>
      <c r="Y47" s="29">
        <f>_xlfn.IFS(COUNTIF($G47:M47, "&gt;1")&gt;6,AVERAGE(SMALL(($G47:M47),{1,2,3,4,5}))-$F$1,COUNTIF($G47:M47, "&gt;1")&gt;5,AVERAGE(SMALL(($G47:M47),{1,2,3,4}))-$F$1,COUNTIF($G47:M47, "&gt;1")&gt;3,AVERAGE(SMALL(($F47:M47),{1,2,3,4}))-$F$1,COUNTIF($G47:M47, "&gt;1")&gt;1,AVERAGE(SMALL(($E47:M47),{1,2,3,4}))-$F$1,COUNTIF($G47:M47, "&gt;0")=1,AVERAGE(SMALL(($E47:M47),{1,2,3}))-$F$1,COUNTIF($G47:M47, "=0")=0,AVERAGE(SMALL(($E47:M47),{1,2}))-$F$1)</f>
        <v>6.1555555555555586</v>
      </c>
      <c r="Z47" s="29">
        <f>_xlfn.IFS(COUNTIF($G47:N47, "&gt;1")&gt;6,AVERAGE(SMALL(($G47:N47),{1,2,3,4,5}))-$F$1,COUNTIF($G47:N47, "&gt;1")&gt;5,AVERAGE(SMALL(($G47:N47),{1,2,3,4}))-$F$1,COUNTIF($G47:N47, "&gt;1")&gt;3,AVERAGE(SMALL(($F47:N47),{1,2,3,4}))-$F$1,COUNTIF($G47:N47, "&gt;1")&gt;1,AVERAGE(SMALL(($E47:N47),{1,2,3,4}))-$F$1,COUNTIF($G47:N47, "&gt;0")=1,AVERAGE(SMALL(($E47:N47),{1,2,3}))-$F$1,COUNTIF($G47:N47, "=0")=0,AVERAGE(SMALL(($E47:N47),{1,2}))-$F$1)</f>
        <v>6.1555555555555586</v>
      </c>
      <c r="AA47" s="29">
        <f>_xlfn.IFS(COUNTIF($G47:O47, "&gt;1")&gt;6,AVERAGE(SMALL(($G47:O47),{1,2,3,4,5}))-$F$1,COUNTIF($G47:O47, "&gt;1")&gt;5,AVERAGE(SMALL(($G47:O47),{1,2,3,4}))-$F$1,COUNTIF($G47:O47, "&gt;1")&gt;3,AVERAGE(SMALL(($F47:O47),{1,2,3,4}))-$F$1,COUNTIF($G47:O47, "&gt;1")&gt;1,AVERAGE(SMALL(($E47:O47),{1,2,3,4}))-$F$1,COUNTIF($G47:O47, "&gt;0")=1,AVERAGE(SMALL(($E47:O47),{1,2,3}))-$F$1,COUNTIF($G47:O47, "=0")=0,AVERAGE(SMALL(($E47:O47),{1,2}))-$F$1)</f>
        <v>6.1555555555555586</v>
      </c>
      <c r="AB47" s="29">
        <f>_xlfn.IFS(COUNTIF($G47:P47, "&gt;1")&gt;6,AVERAGE(SMALL(($G47:P47),{1,2,3,4,5}))-$F$1,COUNTIF($G47:P47, "&gt;1")&gt;5,AVERAGE(SMALL(($G47:P47),{1,2,3,4}))-$F$1,COUNTIF($G47:P47, "&gt;1")&gt;3,AVERAGE(SMALL(($F47:P47),{1,2,3,4}))-$F$1,COUNTIF($G47:P47, "&gt;1")&gt;1,AVERAGE(SMALL(($E47:P47),{1,2,3,4}))-$F$1,COUNTIF($G47:P47, "&gt;0")=1,AVERAGE(SMALL(($E47:P47),{1,2,3}))-$F$1,COUNTIF($G47:P47, "=0")=0,AVERAGE(SMALL(($E47:P47),{1,2}))-$F$1)</f>
        <v>6.1555555555555586</v>
      </c>
      <c r="AC47" s="29">
        <f>_xlfn.IFS(COUNTIF($G47:Q47, "&gt;1")&gt;6,AVERAGE(SMALL(($G47:Q47),{1,2,3,4,5}))-$F$1,COUNTIF($G47:Q47, "&gt;1")&gt;5,AVERAGE(SMALL(($G47:Q47),{1,2,3,4}))-$F$1,COUNTIF($G47:Q47, "&gt;1")&gt;3,AVERAGE(SMALL(($F47:Q47),{1,2,3,4}))-$F$1,COUNTIF($G47:Q47, "&gt;1")&gt;1,AVERAGE(SMALL(($E47:Q47),{1,2,3,4}))-$F$1,COUNTIF($G47:Q47, "&gt;0")=1,AVERAGE(SMALL(($E47:Q47),{1,2,3}))-$F$1,COUNTIF($G47:Q47, "=0")=0,AVERAGE(SMALL(($E47:Q47),{1,2}))-$F$1)</f>
        <v>6.1555555555555586</v>
      </c>
      <c r="AD47" s="30">
        <f t="shared" si="6"/>
        <v>1</v>
      </c>
      <c r="AE47" s="31">
        <v>2</v>
      </c>
    </row>
    <row r="48" spans="1:31" ht="15.75" x14ac:dyDescent="0.25">
      <c r="A48" s="32" t="s">
        <v>94</v>
      </c>
      <c r="B48" s="36" t="s">
        <v>42</v>
      </c>
      <c r="C48" s="26">
        <f>VLOOKUP($A48,'[1]2025 Sign Ups'!$B$2:$F$127,4,FALSE)</f>
        <v>10</v>
      </c>
      <c r="D48" s="26" t="str">
        <f>VLOOKUP($A48,'[1]2025 Sign Ups'!$B$2:$G$127,5,FALSE)</f>
        <v>R</v>
      </c>
      <c r="E48" s="27">
        <f>AVERAGE(G48:I48)</f>
        <v>47.5</v>
      </c>
      <c r="F48" s="27">
        <f t="shared" si="5"/>
        <v>47.5</v>
      </c>
      <c r="G48" s="28" t="str">
        <f>INDEX('[1]WK 1 F9 2025'!$Y$4:$Y$105, MATCH(A48,'[1]WK 1 F9 2025'!$N$4:$N$105,0))</f>
        <v/>
      </c>
      <c r="H48" s="28">
        <f>INDEX('[1]WK 2 B9 2025'!$Y$4:$Y$105, MATCH($A48,'[1]WK 2 B9 2025'!$N$4:$N$105,0))</f>
        <v>49</v>
      </c>
      <c r="I48" s="28">
        <f>INDEX('[1]WK 3 F9 2025'!$Y$4:$Y$107, MATCH(A48,'[1]WK 3 F9 2025'!$N$4:$N$107,0))</f>
        <v>46</v>
      </c>
      <c r="J48" s="28">
        <f>INDEX('[1]WK 4 B9 2025'!$Y$4:$Y$105, MATCH(A48,'[1]WK 4 B9 2025'!$N$4:$N$105,0))</f>
        <v>50</v>
      </c>
      <c r="K48" s="28">
        <f>INDEX('[1]WK 5 F9 2025'!$Y$4:$Y$105, MATCH(A48,'[1]WK 5 F9 2025'!$N$4:$N$105,0))</f>
        <v>51</v>
      </c>
      <c r="L48" s="28">
        <f>INDEX('[1]WK 6 B9 2025'!$Y$4:$Y$105, MATCH(A48,'[1]WK 6 B9 2025'!$N$4:$N$105,0))</f>
        <v>49</v>
      </c>
      <c r="M48" s="28">
        <f>INDEX('[1]WK 7 F9 2025'!$Y$4:$Y$107, MATCH(A48,'[1]WK 7 F9 2025'!$N$4:$N$107,0))</f>
        <v>45</v>
      </c>
      <c r="N48" s="28">
        <f>INDEX('[1]WK 8 B9 2025'!$Y$4:$Y$103, MATCH(A48,'[1]WK 8 B9 2025'!$N$4:$N$103,0))</f>
        <v>49</v>
      </c>
      <c r="O48" s="28">
        <f>INDEX('[1]WK 9 F9 2025'!$Y$4:$Y$105, MATCH(A48,'[1]WK 9 F9 2025'!$N$4:$N$105,0))</f>
        <v>52</v>
      </c>
      <c r="P48" s="28" t="str">
        <f>INDEX('[1]WK 10 B9 2025'!$Y$4:$Y$103, MATCH(A48,'[1]WK 10 B9 2025'!$N$4:$N$103,0))</f>
        <v/>
      </c>
      <c r="Q48" s="28" t="str">
        <f>INDEX('[1]WK 11 F9 2025'!$Y$4:$Y$105, MATCH(A48,'[1]WK 11 F9 2025'!$N$4:$N$105,0))</f>
        <v/>
      </c>
      <c r="R48" s="27" t="s">
        <v>60</v>
      </c>
      <c r="S48" s="27">
        <f>(H48-$F$1)*0.7</f>
        <v>9.52</v>
      </c>
      <c r="T48" s="27">
        <f>(I48-$F$1)*0.6</f>
        <v>6.36</v>
      </c>
      <c r="U48" s="29">
        <f>_xlfn.IFS(COUNTIF($G48:I48, "&gt;1")&gt;6,AVERAGE(SMALL(($G48:I48),{1,2,3,4,5}))-$F$1,COUNTIF($G48:I48, "&gt;1")&gt;5,AVERAGE(SMALL(($G48:I48),{1,2,3,4}))-$F$1,COUNTIF($G48:I48, "&gt;1")&gt;3,AVERAGE(SMALL(($F48:I48),{1,2,3,4}))-$F$1,COUNTIF($G48:I48, "&gt;1")&gt;1,AVERAGE(SMALL(($E48:I48),{1,2,3,4}))-$F$1,COUNTIF($G48:I48, "&gt;0")=1,AVERAGE(SMALL(($E48:I48),{1,2,3}))-$F$1,COUNTIF($G48:I48, "=0")=0,AVERAGE(SMALL(($E48:I48),{1,2}))-$F$1)</f>
        <v>12.100000000000001</v>
      </c>
      <c r="V48" s="29">
        <f>_xlfn.IFS(COUNTIF($G48:J48, "&gt;1")&gt;6,AVERAGE(SMALL(($G48:J48),{1,2,3,4,5}))-$F$1,COUNTIF($G48:J48, "&gt;1")&gt;5,AVERAGE(SMALL(($G48:J48),{1,2,3,4}))-$F$1,COUNTIF($G48:J48, "&gt;1")&gt;3,AVERAGE(SMALL(($F48:J48),{1,2,3,4}))-$F$1,COUNTIF($G48:J48, "&gt;1")&gt;1,AVERAGE(SMALL(($E48:J48),{1,2,3,4}))-$F$1,COUNTIF($G48:J48, "&gt;0")=1,AVERAGE(SMALL(($E48:J48),{1,2,3}))-$F$1,COUNTIF($G48:J48, "=0")=0,AVERAGE(SMALL(($E48:J48),{1,2}))-$F$1)</f>
        <v>12.100000000000001</v>
      </c>
      <c r="W48" s="29">
        <f>_xlfn.IFS($AD48&gt;6,AVERAGE(SMALL(($G48:$Q48),{1,2,3,4,5}))-$F$1,$AD48&gt;5,AVERAGE(SMALL(($G48:$Q48),{1,2,3,4}))-$F$1,$AD48&gt;3,AVERAGE(SMALL(($F48:$Q48),{1,2,3,4}))-$F$1,$AD48&gt;1,AVERAGE(SMALL(($E48:$Q48),{1,2,3,4}))-$F$1,$AD48=1,AVERAGE(SMALL(($E48:$Q48),{1,2,3}))-$F$1,$AD48=0,AVERAGE(SMALL(($E48:$Q48),{1,2}))-$F$1)</f>
        <v>12.200000000000003</v>
      </c>
      <c r="X48" s="29">
        <f>_xlfn.IFS(COUNTIF($G48:L48, "&gt;1")&gt;6,AVERAGE(SMALL(($G48:L48),{1,2,3,4,5}))-$F$1,COUNTIF($G48:L48, "&gt;1")&gt;5,AVERAGE(SMALL(($G48:L48),{1,2,3,4}))-$F$1,COUNTIF($G48:L48, "&gt;1")&gt;3,AVERAGE(SMALL(($F48:L48),{1,2,3,4}))-$F$1,COUNTIF($G48:L48, "&gt;1")&gt;1,AVERAGE(SMALL(($E48:L48),{1,2,3,4}))-$F$1,COUNTIF($G48:L48, "&gt;0")=1,AVERAGE(SMALL(($E48:L48),{1,2,3}))-$F$1,COUNTIF($G48:L48, "=0")=0,AVERAGE(SMALL(($E48:L48),{1,2}))-$F$1)</f>
        <v>12.475000000000001</v>
      </c>
      <c r="Y48" s="29">
        <f>_xlfn.IFS(COUNTIF($G48:M48, "&gt;1")&gt;6,AVERAGE(SMALL(($G48:M48),{1,2,3,4,5}))-$F$1,COUNTIF($G48:M48, "&gt;1")&gt;5,AVERAGE(SMALL(($G48:M48),{1,2,3,4}))-$F$1,COUNTIF($G48:M48, "&gt;1")&gt;3,AVERAGE(SMALL(($F48:M48),{1,2,3,4}))-$F$1,COUNTIF($G48:M48, "&gt;1")&gt;1,AVERAGE(SMALL(($E48:M48),{1,2,3,4}))-$F$1,COUNTIF($G48:M48, "&gt;0")=1,AVERAGE(SMALL(($E48:M48),{1,2,3}))-$F$1,COUNTIF($G48:M48, "=0")=0,AVERAGE(SMALL(($E48:M48),{1,2}))-$F$1)</f>
        <v>11.850000000000001</v>
      </c>
      <c r="Z48" s="29">
        <f>_xlfn.IFS(COUNTIF($G48:N48, "&gt;1")&gt;6,AVERAGE(SMALL(($G48:N48),{1,2,3,4,5}))-$F$1,COUNTIF($G48:N48, "&gt;1")&gt;5,AVERAGE(SMALL(($G48:N48),{1,2,3,4}))-$F$1,COUNTIF($G48:N48, "&gt;1")&gt;3,AVERAGE(SMALL(($F48:N48),{1,2,3,4}))-$F$1,COUNTIF($G48:N48, "&gt;1")&gt;1,AVERAGE(SMALL(($E48:N48),{1,2,3,4}))-$F$1,COUNTIF($G48:N48, "&gt;0")=1,AVERAGE(SMALL(($E48:N48),{1,2,3}))-$F$1,COUNTIF($G48:N48, "=0")=0,AVERAGE(SMALL(($E48:N48),{1,2}))-$F$1)</f>
        <v>12.200000000000003</v>
      </c>
      <c r="AA48" s="29">
        <f>_xlfn.IFS(COUNTIF($G48:O48, "&gt;1")&gt;6,AVERAGE(SMALL(($G48:O48),{1,2,3,4,5}))-$F$1,COUNTIF($G48:O48, "&gt;1")&gt;5,AVERAGE(SMALL(($G48:O48),{1,2,3,4}))-$F$1,COUNTIF($G48:O48, "&gt;1")&gt;3,AVERAGE(SMALL(($F48:O48),{1,2,3,4}))-$F$1,COUNTIF($G48:O48, "&gt;1")&gt;1,AVERAGE(SMALL(($E48:O48),{1,2,3,4}))-$F$1,COUNTIF($G48:O48, "&gt;0")=1,AVERAGE(SMALL(($E48:O48),{1,2,3}))-$F$1,COUNTIF($G48:O48, "=0")=0,AVERAGE(SMALL(($E48:O48),{1,2}))-$F$1)</f>
        <v>12.200000000000003</v>
      </c>
      <c r="AB48" s="29">
        <f>_xlfn.IFS(COUNTIF($G48:P48, "&gt;1")&gt;6,AVERAGE(SMALL(($G48:P48),{1,2,3,4,5}))-$F$1,COUNTIF($G48:P48, "&gt;1")&gt;5,AVERAGE(SMALL(($G48:P48),{1,2,3,4}))-$F$1,COUNTIF($G48:P48, "&gt;1")&gt;3,AVERAGE(SMALL(($F48:P48),{1,2,3,4}))-$F$1,COUNTIF($G48:P48, "&gt;1")&gt;1,AVERAGE(SMALL(($E48:P48),{1,2,3,4}))-$F$1,COUNTIF($G48:P48, "&gt;0")=1,AVERAGE(SMALL(($E48:P48),{1,2,3}))-$F$1,COUNTIF($G48:P48, "=0")=0,AVERAGE(SMALL(($E48:P48),{1,2}))-$F$1)</f>
        <v>12.200000000000003</v>
      </c>
      <c r="AC48" s="29">
        <f>_xlfn.IFS(COUNTIF($G48:Q48, "&gt;1")&gt;6,AVERAGE(SMALL(($G48:Q48),{1,2,3,4,5}))-$F$1,COUNTIF($G48:Q48, "&gt;1")&gt;5,AVERAGE(SMALL(($G48:Q48),{1,2,3,4}))-$F$1,COUNTIF($G48:Q48, "&gt;1")&gt;3,AVERAGE(SMALL(($F48:Q48),{1,2,3,4}))-$F$1,COUNTIF($G48:Q48, "&gt;1")&gt;1,AVERAGE(SMALL(($E48:Q48),{1,2,3,4}))-$F$1,COUNTIF($G48:Q48, "&gt;0")=1,AVERAGE(SMALL(($E48:Q48),{1,2,3}))-$F$1,COUNTIF($G48:Q48, "=0")=0,AVERAGE(SMALL(($E48:Q48),{1,2}))-$F$1)</f>
        <v>12.200000000000003</v>
      </c>
      <c r="AD48" s="30">
        <f t="shared" si="6"/>
        <v>8</v>
      </c>
      <c r="AE48" s="31">
        <v>0</v>
      </c>
    </row>
    <row r="49" spans="1:32" ht="15.75" x14ac:dyDescent="0.25">
      <c r="A49" s="25" t="s">
        <v>95</v>
      </c>
      <c r="B49" s="26" t="str">
        <f>INDEX('[1]2025 Sign Ups'!$C$2:$C$103,MATCH(A49,'[1]2025 Sign Ups'!$B$2:$B$103,0))</f>
        <v>Y</v>
      </c>
      <c r="C49" s="26">
        <f>VLOOKUP($A49,'[1]2025 Sign Ups'!$B$2:$F$127,4,FALSE)</f>
        <v>10</v>
      </c>
      <c r="D49" s="26" t="str">
        <f>VLOOKUP($A49,'[1]2025 Sign Ups'!$B$2:$G$127,5,FALSE)</f>
        <v>R</v>
      </c>
      <c r="E49" s="27">
        <f t="shared" ref="E49:E59" si="8">R49+35.4</f>
        <v>38.975000000000001</v>
      </c>
      <c r="F49" s="27">
        <f t="shared" si="5"/>
        <v>38.975000000000001</v>
      </c>
      <c r="G49" s="28" t="str">
        <f>INDEX('[1]WK 1 F9 2025'!$Y$4:$Y$105, MATCH(A49,'[1]WK 1 F9 2025'!$N$4:$N$105,0))</f>
        <v/>
      </c>
      <c r="H49" s="28" t="str">
        <f>INDEX('[1]WK 2 B9 2025'!$Y$4:$Y$105, MATCH($A49,'[1]WK 2 B9 2025'!$N$4:$N$105,0))</f>
        <v/>
      </c>
      <c r="I49" s="28">
        <f>INDEX('[1]WK 3 F9 2025'!$Y$4:$Y$107, MATCH(A49,'[1]WK 3 F9 2025'!$N$4:$N$107,0))</f>
        <v>43</v>
      </c>
      <c r="J49" s="28" t="str">
        <f>INDEX('[1]WK 4 B9 2025'!$Y$4:$Y$105, MATCH(A49,'[1]WK 4 B9 2025'!$N$4:$N$105,0))</f>
        <v/>
      </c>
      <c r="K49" s="28">
        <f>INDEX('[1]WK 5 F9 2025'!$Y$4:$Y$105, MATCH(A49,'[1]WK 5 F9 2025'!$N$4:$N$105,0))</f>
        <v>40</v>
      </c>
      <c r="L49" s="28" t="str">
        <f>INDEX('[1]WK 6 B9 2025'!$Y$4:$Y$105, MATCH(A49,'[1]WK 6 B9 2025'!$N$4:$N$105,0))</f>
        <v/>
      </c>
      <c r="M49" s="28">
        <f>INDEX('[1]WK 7 F9 2025'!$Y$4:$Y$107, MATCH(A49,'[1]WK 7 F9 2025'!$N$4:$N$107,0))</f>
        <v>43</v>
      </c>
      <c r="N49" s="28" t="str">
        <f>INDEX('[1]WK 8 B9 2025'!$Y$4:$Y$103, MATCH(A49,'[1]WK 8 B9 2025'!$N$4:$N$103,0))</f>
        <v/>
      </c>
      <c r="O49" s="28">
        <f>INDEX('[1]WK 9 F9 2025'!$Y$4:$Y$105, MATCH(A49,'[1]WK 9 F9 2025'!$N$4:$N$105,0))</f>
        <v>38</v>
      </c>
      <c r="P49" s="28" t="str">
        <f>INDEX('[1]WK 10 B9 2025'!$Y$4:$Y$103, MATCH(A49,'[1]WK 10 B9 2025'!$N$4:$N$103,0))</f>
        <v/>
      </c>
      <c r="Q49" s="28" t="str">
        <f>INDEX('[1]WK 11 F9 2025'!$Y$4:$Y$105, MATCH(A49,'[1]WK 11 F9 2025'!$N$4:$N$105,0))</f>
        <v/>
      </c>
      <c r="R49" s="27">
        <f>VLOOKUP($A49,'[1]2025 Sign Ups'!$B$2:$K$104,3,FALSE)</f>
        <v>3.5750000000000028</v>
      </c>
      <c r="S49" s="29">
        <f>_xlfn.IFS(COUNTIF($G49:G49, "&gt;1")&gt;6,AVERAGE(SMALL(($G49:G49),{1,2,3,4,5}))-$F$1,COUNTIF($G49:G49, "&gt;1")&gt;5,AVERAGE(SMALL(($G49:G49),{1,2,3,4}))-$F$1,COUNTIF($G49:G49, "&gt;1")&gt;3,AVERAGE(SMALL(($F49:G49),{1,2,3,4}))-$F$1,COUNTIF($G49:G49, "&gt;1")&gt;1,AVERAGE(SMALL(($E49:G49),{1,2,3,4}))-$F$1,COUNTIF($G49:G49, "&gt;0")=1,AVERAGE(SMALL(($E49:G49),{1,2,3}))-$F$1,COUNTIF($G49:G49, "=0")=0,AVERAGE(SMALL(($E49:G49),{1,2}))-$F$1)</f>
        <v>3.5750000000000028</v>
      </c>
      <c r="T49" s="29">
        <f>_xlfn.IFS(COUNTIF($G49:H49, "&gt;1")&gt;6,AVERAGE(SMALL(($G49:H49),{1,2,3,4,5}))-$F$1,COUNTIF($G49:H49, "&gt;1")&gt;5,AVERAGE(SMALL(($G49:H49),{1,2,3,4}))-$F$1,COUNTIF($G49:H49, "&gt;1")&gt;3,AVERAGE(SMALL(($F49:H49),{1,2,3,4}))-$F$1,COUNTIF($G49:H49, "&gt;1")&gt;1,AVERAGE(SMALL(($E49:H49),{1,2,3,4}))-$F$1,COUNTIF($G49:H49, "&gt;0")=1,AVERAGE(SMALL(($E49:H49),{1,2,3}))-$F$1,COUNTIF($G49:H49, "=0")=0,AVERAGE(SMALL(($E49:H49),{1,2}))-$F$1)</f>
        <v>3.5750000000000028</v>
      </c>
      <c r="U49" s="29">
        <f>_xlfn.IFS(COUNTIF($G49:I49, "&gt;1")&gt;6,AVERAGE(SMALL(($G49:I49),{1,2,3,4,5}))-$F$1,COUNTIF($G49:I49, "&gt;1")&gt;5,AVERAGE(SMALL(($G49:I49),{1,2,3,4}))-$F$1,COUNTIF($G49:I49, "&gt;1")&gt;3,AVERAGE(SMALL(($F49:I49),{1,2,3,4}))-$F$1,COUNTIF($G49:I49, "&gt;1")&gt;1,AVERAGE(SMALL(($E49:I49),{1,2,3,4}))-$F$1,COUNTIF($G49:I49, "&gt;0")=1,AVERAGE(SMALL(($E49:I49),{1,2,3}))-$F$1,COUNTIF($G49:I49, "=0")=0,AVERAGE(SMALL(($E49:I49),{1,2}))-$F$1)</f>
        <v>4.9166666666666714</v>
      </c>
      <c r="V49" s="29">
        <f>_xlfn.IFS(COUNTIF($G49:J49, "&gt;1")&gt;6,AVERAGE(SMALL(($G49:J49),{1,2,3,4,5}))-$F$1,COUNTIF($G49:J49, "&gt;1")&gt;5,AVERAGE(SMALL(($G49:J49),{1,2,3,4}))-$F$1,COUNTIF($G49:J49, "&gt;1")&gt;3,AVERAGE(SMALL(($F49:J49),{1,2,3,4}))-$F$1,COUNTIF($G49:J49, "&gt;1")&gt;1,AVERAGE(SMALL(($E49:J49),{1,2,3,4}))-$F$1,COUNTIF($G49:J49, "&gt;0")=1,AVERAGE(SMALL(($E49:J49),{1,2,3}))-$F$1,COUNTIF($G49:J49, "=0")=0,AVERAGE(SMALL(($E49:J49),{1,2}))-$F$1)</f>
        <v>4.9166666666666714</v>
      </c>
      <c r="W49" s="29">
        <f>_xlfn.IFS(COUNTIF($G49:K49, "&gt;1")&gt;6,AVERAGE(SMALL(($G49:K49),{1,2,3,4,5}))-$F$1,COUNTIF($G49:K49, "&gt;1")&gt;5,AVERAGE(SMALL(($G49:K49),{1,2,3,4}))-$F$1,COUNTIF($G49:K49, "&gt;1")&gt;3,AVERAGE(SMALL(($F49:K49),{1,2,3,4}))-$F$1,COUNTIF($G49:K49, "&gt;1")&gt;1,AVERAGE(SMALL(($E49:K49),{1,2,3,4}))-$F$1,COUNTIF($G49:K49, "&gt;0")=1,AVERAGE(SMALL(($E49:K49),{1,2,3}))-$F$1,COUNTIF($G49:K49, "=0")=0,AVERAGE(SMALL(($E49:K49),{1,2}))-$F$1)</f>
        <v>4.8374999999999986</v>
      </c>
      <c r="X49" s="29">
        <f>_xlfn.IFS(COUNTIF($G49:L49, "&gt;1")&gt;6,AVERAGE(SMALL(($G49:L49),{1,2,3,4,5}))-$F$1,COUNTIF($G49:L49, "&gt;1")&gt;5,AVERAGE(SMALL(($G49:L49),{1,2,3,4}))-$F$1,COUNTIF($G49:L49, "&gt;1")&gt;3,AVERAGE(SMALL(($F49:L49),{1,2,3,4}))-$F$1,COUNTIF($G49:L49, "&gt;1")&gt;1,AVERAGE(SMALL(($E49:L49),{1,2,3,4}))-$F$1,COUNTIF($G49:L49, "&gt;0")=1,AVERAGE(SMALL(($E49:L49),{1,2,3}))-$F$1,COUNTIF($G49:L49, "=0")=0,AVERAGE(SMALL(($E49:L49),{1,2}))-$F$1)</f>
        <v>4.8374999999999986</v>
      </c>
      <c r="Y49" s="29">
        <f>_xlfn.IFS(COUNTIF($G49:M49, "&gt;1")&gt;6,AVERAGE(SMALL(($G49:M49),{1,2,3,4,5}))-$F$1,COUNTIF($G49:M49, "&gt;1")&gt;5,AVERAGE(SMALL(($G49:M49),{1,2,3,4}))-$F$1,COUNTIF($G49:M49, "&gt;1")&gt;3,AVERAGE(SMALL(($F49:M49),{1,2,3,4}))-$F$1,COUNTIF($G49:M49, "&gt;1")&gt;1,AVERAGE(SMALL(($E49:M49),{1,2,3,4}))-$F$1,COUNTIF($G49:M49, "&gt;0")=1,AVERAGE(SMALL(($E49:M49),{1,2,3}))-$F$1,COUNTIF($G49:M49, "=0")=0,AVERAGE(SMALL(($E49:M49),{1,2}))-$F$1)</f>
        <v>4.8374999999999986</v>
      </c>
      <c r="Z49" s="29">
        <f>_xlfn.IFS(COUNTIF($G49:N49, "&gt;1")&gt;6,AVERAGE(SMALL(($G49:N49),{1,2,3,4,5}))-$F$1,COUNTIF($G49:N49, "&gt;1")&gt;5,AVERAGE(SMALL(($G49:N49),{1,2,3,4}))-$F$1,COUNTIF($G49:N49, "&gt;1")&gt;3,AVERAGE(SMALL(($F49:N49),{1,2,3,4}))-$F$1,COUNTIF($G49:N49, "&gt;1")&gt;1,AVERAGE(SMALL(($E49:N49),{1,2,3,4}))-$F$1,COUNTIF($G49:N49, "&gt;0")=1,AVERAGE(SMALL(($E49:N49),{1,2,3}))-$F$1,COUNTIF($G49:N49, "=0")=0,AVERAGE(SMALL(($E49:N49),{1,2}))-$F$1)</f>
        <v>4.8374999999999986</v>
      </c>
      <c r="AA49" s="29">
        <f>_xlfn.IFS(COUNTIF($G49:O49, "&gt;1")&gt;6,AVERAGE(SMALL(($G49:O49),{1,2,3,4,5}))-$F$1,COUNTIF($G49:O49, "&gt;1")&gt;5,AVERAGE(SMALL(($G49:O49),{1,2,3,4}))-$F$1,COUNTIF($G49:O49, "&gt;1")&gt;3,AVERAGE(SMALL(($F49:O49),{1,2,3,4}))-$F$1,COUNTIF($G49:O49, "&gt;1")&gt;1,AVERAGE(SMALL(($E49:O49),{1,2,3,4}))-$F$1,COUNTIF($G49:O49, "&gt;0")=1,AVERAGE(SMALL(($E49:O49),{1,2,3}))-$F$1,COUNTIF($G49:O49, "=0")=0,AVERAGE(SMALL(($E49:O49),{1,2}))-$F$1)</f>
        <v>4.59375</v>
      </c>
      <c r="AB49" s="29">
        <f>_xlfn.IFS(COUNTIF($G49:P49, "&gt;1")&gt;6,AVERAGE(SMALL(($G49:P49),{1,2,3,4,5}))-$F$1,COUNTIF($G49:P49, "&gt;1")&gt;5,AVERAGE(SMALL(($G49:P49),{1,2,3,4}))-$F$1,COUNTIF($G49:P49, "&gt;1")&gt;3,AVERAGE(SMALL(($F49:P49),{1,2,3,4}))-$F$1,COUNTIF($G49:P49, "&gt;1")&gt;1,AVERAGE(SMALL(($E49:P49),{1,2,3,4}))-$F$1,COUNTIF($G49:P49, "&gt;0")=1,AVERAGE(SMALL(($E49:P49),{1,2,3}))-$F$1,COUNTIF($G49:P49, "=0")=0,AVERAGE(SMALL(($E49:P49),{1,2}))-$F$1)</f>
        <v>4.59375</v>
      </c>
      <c r="AC49" s="29">
        <f>_xlfn.IFS(COUNTIF($G49:Q49, "&gt;1")&gt;6,AVERAGE(SMALL(($G49:Q49),{1,2,3,4,5}))-$F$1,COUNTIF($G49:Q49, "&gt;1")&gt;5,AVERAGE(SMALL(($G49:Q49),{1,2,3,4}))-$F$1,COUNTIF($G49:Q49, "&gt;1")&gt;3,AVERAGE(SMALL(($F49:Q49),{1,2,3,4}))-$F$1,COUNTIF($G49:Q49, "&gt;1")&gt;1,AVERAGE(SMALL(($E49:Q49),{1,2,3,4}))-$F$1,COUNTIF($G49:Q49, "&gt;0")=1,AVERAGE(SMALL(($E49:Q49),{1,2,3}))-$F$1,COUNTIF($G49:Q49, "=0")=0,AVERAGE(SMALL(($E49:Q49),{1,2}))-$F$1)</f>
        <v>4.59375</v>
      </c>
      <c r="AD49" s="30">
        <f t="shared" si="6"/>
        <v>4</v>
      </c>
      <c r="AE49" s="31">
        <v>2</v>
      </c>
    </row>
    <row r="50" spans="1:32" ht="15.75" x14ac:dyDescent="0.25">
      <c r="A50" s="25" t="s">
        <v>96</v>
      </c>
      <c r="B50" s="26" t="str">
        <f>INDEX('[1]2025 Sign Ups'!$C$2:$C$103,MATCH(A50,'[1]2025 Sign Ups'!$B$2:$B$103,0))</f>
        <v>Y</v>
      </c>
      <c r="C50" s="26">
        <f>VLOOKUP($A50,'[1]2025 Sign Ups'!$B$2:$F$127,4,FALSE)</f>
        <v>8</v>
      </c>
      <c r="D50" s="26" t="str">
        <f>VLOOKUP($A50,'[1]2025 Sign Ups'!$B$2:$G$127,5,FALSE)</f>
        <v>R</v>
      </c>
      <c r="E50" s="27">
        <f t="shared" si="8"/>
        <v>38.5</v>
      </c>
      <c r="F50" s="27">
        <f t="shared" si="5"/>
        <v>38.5</v>
      </c>
      <c r="G50" s="28">
        <f>INDEX('[1]WK 1 F9 2025'!$Y$4:$Y$105, MATCH(A50,'[1]WK 1 F9 2025'!$N$4:$N$105,0))</f>
        <v>41</v>
      </c>
      <c r="H50" s="28">
        <f>INDEX('[1]WK 2 B9 2025'!$Y$4:$Y$105, MATCH($A50,'[1]WK 2 B9 2025'!$N$4:$N$105,0))</f>
        <v>44</v>
      </c>
      <c r="I50" s="28">
        <f>INDEX('[1]WK 3 F9 2025'!$Y$4:$Y$107, MATCH(A50,'[1]WK 3 F9 2025'!$N$4:$N$107,0))</f>
        <v>39</v>
      </c>
      <c r="J50" s="28">
        <f>INDEX('[1]WK 4 B9 2025'!$Y$4:$Y$105, MATCH(A50,'[1]WK 4 B9 2025'!$N$4:$N$105,0))</f>
        <v>40</v>
      </c>
      <c r="K50" s="28">
        <f>INDEX('[1]WK 5 F9 2025'!$Y$4:$Y$105, MATCH(A50,'[1]WK 5 F9 2025'!$N$4:$N$105,0))</f>
        <v>39</v>
      </c>
      <c r="L50" s="28">
        <f>INDEX('[1]WK 6 B9 2025'!$Y$4:$Y$105, MATCH(A50,'[1]WK 6 B9 2025'!$N$4:$N$105,0))</f>
        <v>42</v>
      </c>
      <c r="M50" s="28">
        <f>INDEX('[1]WK 7 F9 2025'!$Y$4:$Y$107, MATCH(A50,'[1]WK 7 F9 2025'!$N$4:$N$107,0))</f>
        <v>37</v>
      </c>
      <c r="N50" s="28">
        <f>INDEX('[1]WK 8 B9 2025'!$Y$4:$Y$103, MATCH(A50,'[1]WK 8 B9 2025'!$N$4:$N$103,0))</f>
        <v>41</v>
      </c>
      <c r="O50" s="28">
        <f>INDEX('[1]WK 9 F9 2025'!$Y$4:$Y$105, MATCH(A50,'[1]WK 9 F9 2025'!$N$4:$N$105,0))</f>
        <v>41</v>
      </c>
      <c r="P50" s="28" t="str">
        <f>INDEX('[1]WK 10 B9 2025'!$Y$4:$Y$103, MATCH(A50,'[1]WK 10 B9 2025'!$N$4:$N$103,0))</f>
        <v/>
      </c>
      <c r="Q50" s="28" t="str">
        <f>INDEX('[1]WK 11 F9 2025'!$Y$4:$Y$105, MATCH(A50,'[1]WK 11 F9 2025'!$N$4:$N$105,0))</f>
        <v/>
      </c>
      <c r="R50" s="27">
        <f>VLOOKUP($A50,'[1]2025 Sign Ups'!$B$2:$K$104,3,FALSE)</f>
        <v>3.1000000000000014</v>
      </c>
      <c r="S50" s="29">
        <f>_xlfn.IFS(COUNTIF($G50:G50, "&gt;6")&gt;6,AVERAGE(SMALL(($G50:G50),{1,2,3,4,5}))-$F$1,COUNTIF($G50:G50, "&gt;5")&gt;3,AVERAGE(SMALL(($G50:G50),{1,2,3,4}))-$F$1,COUNTIF($G50:G50, "&gt;3")&gt;3,AVERAGE(SMALL(($F50:G50),{1,2,3,4}))-$F$1,COUNTIF($G50:G50, "&gt;1")&gt;1,AVERAGE(SMALL(($E50:G50),{1,2,3,4}))-$F$1,COUNTIF($G50:G50, "&gt;0")=1,AVERAGE(SMALL(($E50:G50),{1,2,3}))-$F$1,COUNTIF($G50:G50, "=0")=0,AVERAGE(SMALL(($E50:G50),{1,2}))-$F$1)</f>
        <v>3.9333333333333371</v>
      </c>
      <c r="T50" s="29">
        <f>_xlfn.IFS(COUNTIF($G50:H50, "&gt;1")&gt;6,AVERAGE(SMALL(($G50:H50),{1,2,3,4,5}))-$F$1,COUNTIF($G50:H50, "&gt;1")&gt;5,AVERAGE(SMALL(($G50:H50),{1,2,3,4}))-$F$1,COUNTIF($G50:H50, "&gt;1")&gt;3,AVERAGE(SMALL(($F50:H50),{1,2,3,4}))-$F$1,COUNTIF($G50:H50, "&gt;1")&gt;1,AVERAGE(SMALL(($E50:H50),{1,2,3,4}))-$F$1,COUNTIF($G50:H50, "&gt;0")=1,AVERAGE(SMALL(($E50:H50),{1,2,3}))-$F$1,COUNTIF($G50:H50, "=0")=0,AVERAGE(SMALL(($E50:H50),{1,2}))-$F$1)</f>
        <v>5.1000000000000014</v>
      </c>
      <c r="U50" s="29">
        <f>_xlfn.IFS(COUNTIF($G50:I50, "&gt;1")&gt;6,AVERAGE(SMALL(($G50:I50),{1,2,3,4,5}))-$F$1,COUNTIF($G50:I50, "&gt;1")&gt;5,AVERAGE(SMALL(($G50:I50),{1,2,3,4}))-$F$1,COUNTIF($G50:I50, "&gt;1")&gt;3,AVERAGE(SMALL(($F50:I50),{1,2,3,4}))-$F$1,COUNTIF($G50:I50, "&gt;1")&gt;1,AVERAGE(SMALL(($E50:I50),{1,2,3,4}))-$F$1,COUNTIF($G50:I50, "&gt;0")=1,AVERAGE(SMALL(($E50:I50),{1,2,3}))-$F$1,COUNTIF($G50:I50, "=0")=0,AVERAGE(SMALL(($E50:I50),{1,2}))-$F$1)</f>
        <v>3.8500000000000014</v>
      </c>
      <c r="V50" s="29">
        <f>_xlfn.IFS(COUNTIF($G50:J50, "&gt;1")&gt;6,AVERAGE(SMALL(($G50:J50),{1,2,3,4,5}))-$F$1,COUNTIF($G50:J50, "&gt;1")&gt;5,AVERAGE(SMALL(($G50:J50),{1,2,3,4}))-$F$1,COUNTIF($G50:J50, "&gt;1")&gt;3,AVERAGE(SMALL(($F50:J50),{1,2,3,4}))-$F$1,COUNTIF($G50:J50, "&gt;1")&gt;1,AVERAGE(SMALL(($E50:J50),{1,2,3,4}))-$F$1,COUNTIF($G50:J50, "&gt;0")=1,AVERAGE(SMALL(($E50:J50),{1,2,3}))-$F$1,COUNTIF($G50:J50, "=0")=0,AVERAGE(SMALL(($E50:J50),{1,2}))-$F$1)</f>
        <v>4.2250000000000014</v>
      </c>
      <c r="W50" s="29">
        <f>_xlfn.IFS(COUNTIF($G50:K50, "&gt;1")&gt;6,AVERAGE(SMALL(($G50:K50),{1,2,3,4,5}))-$F$1,COUNTIF($G50:K50, "&gt;1")&gt;5,AVERAGE(SMALL(($G50:K50),{1,2,3,4}))-$F$1,COUNTIF($G50:K50, "&gt;1")&gt;3,AVERAGE(SMALL(($F50:K50),{1,2,3,4}))-$F$1,COUNTIF($G50:K50, "&gt;1")&gt;1,AVERAGE(SMALL(($E50:K50),{1,2,3,4}))-$F$1,COUNTIF($G50:K50, "&gt;0")=1,AVERAGE(SMALL(($E50:K50),{1,2,3}))-$F$1,COUNTIF($G50:K50, "=0")=0,AVERAGE(SMALL(($E50:K50),{1,2}))-$F$1)</f>
        <v>3.7250000000000014</v>
      </c>
      <c r="X50" s="29">
        <f>_xlfn.IFS(COUNTIF($G50:L50, "&gt;1")&gt;6,AVERAGE(SMALL(($G50:L50),{1,2,3,4,5}))-$F$1,COUNTIF($G50:L50, "&gt;1")&gt;5,AVERAGE(SMALL(($G50:L50),{1,2,3,4}))-$F$1,COUNTIF($G50:L50, "&gt;1")&gt;3,AVERAGE(SMALL(($F50:L50),{1,2,3,4}))-$F$1,COUNTIF($G50:L50, "&gt;1")&gt;1,AVERAGE(SMALL(($E50:L50),{1,2,3,4}))-$F$1,COUNTIF($G50:L50, "&gt;0")=1,AVERAGE(SMALL(($E50:L50),{1,2,3}))-$F$1,COUNTIF($G50:L50, "=0")=0,AVERAGE(SMALL(($E50:L50),{1,2}))-$F$1)</f>
        <v>4.3500000000000014</v>
      </c>
      <c r="Y50" s="29">
        <f>_xlfn.IFS(COUNTIF($G50:M50, "&gt;1")&gt;6,AVERAGE(SMALL(($G50:M50),{1,2,3,4,5}))-$F$1,COUNTIF($G50:M50, "&gt;1")&gt;5,AVERAGE(SMALL(($G50:M50),{1,2,3,4}))-$F$1,COUNTIF($G50:M50, "&gt;1")&gt;3,AVERAGE(SMALL(($F50:M50),{1,2,3,4}))-$F$1,COUNTIF($G50:M50, "&gt;1")&gt;1,AVERAGE(SMALL(($E50:M50),{1,2,3,4}))-$F$1,COUNTIF($G50:M50, "&gt;0")=1,AVERAGE(SMALL(($E50:M50),{1,2,3}))-$F$1,COUNTIF($G50:M50, "=0")=0,AVERAGE(SMALL(($E50:M50),{1,2}))-$F$1)</f>
        <v>3.8000000000000043</v>
      </c>
      <c r="Z50" s="29">
        <f>_xlfn.IFS(COUNTIF($G50:N50, "&gt;1")&gt;6,AVERAGE(SMALL(($G50:N50),{1,2,3,4,5}))-$F$1,COUNTIF($G50:N50, "&gt;1")&gt;5,AVERAGE(SMALL(($G50:N50),{1,2,3,4}))-$F$1,COUNTIF($G50:N50, "&gt;1")&gt;3,AVERAGE(SMALL(($F50:N50),{1,2,3,4}))-$F$1,COUNTIF($G50:N50, "&gt;1")&gt;1,AVERAGE(SMALL(($E50:N50),{1,2,3,4}))-$F$1,COUNTIF($G50:N50, "&gt;0")=1,AVERAGE(SMALL(($E50:N50),{1,2,3}))-$F$1,COUNTIF($G50:N50, "=0")=0,AVERAGE(SMALL(($E50:N50),{1,2}))-$F$1)</f>
        <v>3.8000000000000043</v>
      </c>
      <c r="AA50" s="29">
        <f>_xlfn.IFS(COUNTIF($G50:O50, "&gt;1")&gt;6,AVERAGE(SMALL(($G50:O50),{1,2,3,4,5}))-$F$1,COUNTIF($G50:O50, "&gt;1")&gt;5,AVERAGE(SMALL(($G50:O50),{1,2,3,4}))-$F$1,COUNTIF($G50:O50, "&gt;1")&gt;3,AVERAGE(SMALL(($F50:O50),{1,2,3,4}))-$F$1,COUNTIF($G50:O50, "&gt;1")&gt;1,AVERAGE(SMALL(($E50:O50),{1,2,3,4}))-$F$1,COUNTIF($G50:O50, "&gt;0")=1,AVERAGE(SMALL(($E50:O50),{1,2,3}))-$F$1,COUNTIF($G50:O50, "=0")=0,AVERAGE(SMALL(($E50:O50),{1,2}))-$F$1)</f>
        <v>3.8000000000000043</v>
      </c>
      <c r="AB50" s="29">
        <f>_xlfn.IFS(COUNTIF($G50:P50, "&gt;1")&gt;6,AVERAGE(SMALL(($G50:P50),{1,2,3,4,5}))-$F$1,COUNTIF($G50:P50, "&gt;1")&gt;5,AVERAGE(SMALL(($G50:P50),{1,2,3,4}))-$F$1,COUNTIF($G50:P50, "&gt;1")&gt;3,AVERAGE(SMALL(($F50:P50),{1,2,3,4}))-$F$1,COUNTIF($G50:P50, "&gt;1")&gt;1,AVERAGE(SMALL(($E50:P50),{1,2,3,4}))-$F$1,COUNTIF($G50:P50, "&gt;0")=1,AVERAGE(SMALL(($E50:P50),{1,2,3}))-$F$1,COUNTIF($G50:P50, "=0")=0,AVERAGE(SMALL(($E50:P50),{1,2}))-$F$1)</f>
        <v>3.8000000000000043</v>
      </c>
      <c r="AC50" s="29">
        <f>_xlfn.IFS(COUNTIF($G50:Q50, "&gt;1")&gt;6,AVERAGE(SMALL(($G50:Q50),{1,2,3,4,5}))-$F$1,COUNTIF($G50:Q50, "&gt;1")&gt;5,AVERAGE(SMALL(($G50:Q50),{1,2,3,4}))-$F$1,COUNTIF($G50:Q50, "&gt;1")&gt;3,AVERAGE(SMALL(($F50:Q50),{1,2,3,4}))-$F$1,COUNTIF($G50:Q50, "&gt;1")&gt;1,AVERAGE(SMALL(($E50:Q50),{1,2,3,4}))-$F$1,COUNTIF($G50:Q50, "&gt;0")=1,AVERAGE(SMALL(($E50:Q50),{1,2,3}))-$F$1,COUNTIF($G50:Q50, "=0")=0,AVERAGE(SMALL(($E50:Q50),{1,2}))-$F$1)</f>
        <v>3.8000000000000043</v>
      </c>
      <c r="AD50" s="30">
        <f t="shared" si="6"/>
        <v>9</v>
      </c>
      <c r="AE50" s="31">
        <v>2</v>
      </c>
    </row>
    <row r="51" spans="1:32" ht="15.75" x14ac:dyDescent="0.25">
      <c r="A51" s="25" t="s">
        <v>97</v>
      </c>
      <c r="B51" s="26" t="str">
        <f>INDEX('[1]2025 Sign Ups'!$C$2:$C$103,MATCH(A51,'[1]2025 Sign Ups'!$B$2:$B$103,0))</f>
        <v>Y</v>
      </c>
      <c r="C51" s="26">
        <f>VLOOKUP($A51,'[1]2025 Sign Ups'!$B$2:$F$127,4,FALSE)</f>
        <v>9</v>
      </c>
      <c r="D51" s="26" t="str">
        <f>VLOOKUP($A51,'[1]2025 Sign Ups'!$B$2:$G$127,5,FALSE)</f>
        <v>R</v>
      </c>
      <c r="E51" s="27">
        <f t="shared" si="8"/>
        <v>43.4</v>
      </c>
      <c r="F51" s="27">
        <f t="shared" si="5"/>
        <v>43.4</v>
      </c>
      <c r="G51" s="28">
        <f>INDEX('[1]WK 1 F9 2025'!$Y$4:$Y$105, MATCH(A51,'[1]WK 1 F9 2025'!$N$4:$N$105,0))</f>
        <v>50</v>
      </c>
      <c r="H51" s="28">
        <f>INDEX('[1]WK 2 B9 2025'!$Y$4:$Y$105, MATCH($A51,'[1]WK 2 B9 2025'!$N$4:$N$105,0))</f>
        <v>51</v>
      </c>
      <c r="I51" s="28">
        <f>INDEX('[1]WK 3 F9 2025'!$Y$4:$Y$107, MATCH(A51,'[1]WK 3 F9 2025'!$N$4:$N$107,0))</f>
        <v>45</v>
      </c>
      <c r="J51" s="28">
        <f>INDEX('[1]WK 4 B9 2025'!$Y$4:$Y$105, MATCH(A51,'[1]WK 4 B9 2025'!$N$4:$N$105,0))</f>
        <v>48</v>
      </c>
      <c r="K51" s="28">
        <f>INDEX('[1]WK 5 F9 2025'!$Y$4:$Y$105, MATCH(A51,'[1]WK 5 F9 2025'!$N$4:$N$105,0))</f>
        <v>44</v>
      </c>
      <c r="L51" s="28" t="str">
        <f>INDEX('[1]WK 6 B9 2025'!$Y$4:$Y$105, MATCH(A51,'[1]WK 6 B9 2025'!$N$4:$N$105,0))</f>
        <v/>
      </c>
      <c r="M51" s="28">
        <f>INDEX('[1]WK 7 F9 2025'!$Y$4:$Y$107, MATCH(A51,'[1]WK 7 F9 2025'!$N$4:$N$107,0))</f>
        <v>46</v>
      </c>
      <c r="N51" s="28">
        <f>INDEX('[1]WK 8 B9 2025'!$Y$4:$Y$103, MATCH(A51,'[1]WK 8 B9 2025'!$N$4:$N$103,0))</f>
        <v>43</v>
      </c>
      <c r="O51" s="28">
        <f>INDEX('[1]WK 9 F9 2025'!$Y$4:$Y$105, MATCH(A51,'[1]WK 9 F9 2025'!$N$4:$N$105,0))</f>
        <v>42</v>
      </c>
      <c r="P51" s="28" t="str">
        <f>INDEX('[1]WK 10 B9 2025'!$Y$4:$Y$103, MATCH(A51,'[1]WK 10 B9 2025'!$N$4:$N$103,0))</f>
        <v/>
      </c>
      <c r="Q51" s="28" t="str">
        <f>INDEX('[1]WK 11 F9 2025'!$Y$4:$Y$105, MATCH(A51,'[1]WK 11 F9 2025'!$N$4:$N$105,0))</f>
        <v/>
      </c>
      <c r="R51" s="27">
        <f>VLOOKUP($A51,'[1]2025 Sign Ups'!$B$2:$K$104,3,FALSE)</f>
        <v>8</v>
      </c>
      <c r="S51" s="29">
        <f>_xlfn.IFS(COUNTIF($G51:G51, "&gt;6")&gt;6,AVERAGE(SMALL(($G51:G51),{1,2,3,4,5}))-$F$1,COUNTIF($G51:G51, "&gt;5")&gt;3,AVERAGE(SMALL(($G51:G51),{1,2,3,4}))-$F$1,COUNTIF($G51:G51, "&gt;3")&gt;3,AVERAGE(SMALL(($F51:G51),{1,2,3,4}))-$F$1,COUNTIF($G51:G51, "&gt;1")&gt;1,AVERAGE(SMALL(($E51:G51),{1,2,3,4}))-$F$1,COUNTIF($G51:G51, "&gt;0")=1,AVERAGE(SMALL(($E51:G51),{1,2,3}))-$F$1,COUNTIF($G51:G51, "=0")=0,AVERAGE(SMALL(($E51:G51),{1,2}))-$F$1)</f>
        <v>10.200000000000003</v>
      </c>
      <c r="T51" s="29">
        <f>_xlfn.IFS(COUNTIF($G51:H51, "&gt;1")&gt;6,AVERAGE(SMALL(($G51:H51),{1,2,3,4,5}))-$F$1,COUNTIF($G51:H51, "&gt;1")&gt;5,AVERAGE(SMALL(($G51:H51),{1,2,3,4}))-$F$1,COUNTIF($G51:H51, "&gt;1")&gt;3,AVERAGE(SMALL(($F51:H51),{1,2,3,4}))-$F$1,COUNTIF($G51:H51, "&gt;1")&gt;1,AVERAGE(SMALL(($E51:H51),{1,2,3,4}))-$F$1,COUNTIF($G51:H51, "&gt;0")=1,AVERAGE(SMALL(($E51:H51),{1,2,3}))-$F$1,COUNTIF($G51:H51, "=0")=0,AVERAGE(SMALL(($E51:H51),{1,2}))-$F$1)</f>
        <v>11.550000000000004</v>
      </c>
      <c r="U51" s="29">
        <f>_xlfn.IFS(COUNTIF($G51:I51, "&gt;1")&gt;6,AVERAGE(SMALL(($G51:I51),{1,2,3,4,5}))-$F$1,COUNTIF($G51:I51, "&gt;1")&gt;5,AVERAGE(SMALL(($G51:I51),{1,2,3,4}))-$F$1,COUNTIF($G51:I51, "&gt;1")&gt;3,AVERAGE(SMALL(($F51:I51),{1,2,3,4}))-$F$1,COUNTIF($G51:I51, "&gt;1")&gt;1,AVERAGE(SMALL(($E51:I51),{1,2,3,4}))-$F$1,COUNTIF($G51:I51, "&gt;0")=1,AVERAGE(SMALL(($E51:I51),{1,2,3}))-$F$1,COUNTIF($G51:I51, "=0")=0,AVERAGE(SMALL(($E51:I51),{1,2}))-$F$1)</f>
        <v>10.050000000000004</v>
      </c>
      <c r="V51" s="29">
        <f>_xlfn.IFS(COUNTIF($G51:J51, "&gt;1")&gt;6,AVERAGE(SMALL(($G51:J51),{1,2,3,4,5}))-$F$1,COUNTIF($G51:J51, "&gt;1")&gt;5,AVERAGE(SMALL(($G51:J51),{1,2,3,4}))-$F$1,COUNTIF($G51:J51, "&gt;1")&gt;3,AVERAGE(SMALL(($F51:J51),{1,2,3,4}))-$F$1,COUNTIF($G51:J51, "&gt;1")&gt;1,AVERAGE(SMALL(($E51:J51),{1,2,3,4}))-$F$1,COUNTIF($G51:J51, "&gt;0")=1,AVERAGE(SMALL(($E51:J51),{1,2,3}))-$F$1,COUNTIF($G51:J51, "=0")=0,AVERAGE(SMALL(($E51:J51),{1,2}))-$F$1)</f>
        <v>11.200000000000003</v>
      </c>
      <c r="W51" s="29">
        <f>_xlfn.IFS(COUNTIF($G51:K51, "&gt;1")&gt;6,AVERAGE(SMALL(($G51:K51),{1,2,3,4,5}))-$F$1,COUNTIF($G51:K51, "&gt;1")&gt;5,AVERAGE(SMALL(($G51:K51),{1,2,3,4}))-$F$1,COUNTIF($G51:K51, "&gt;1")&gt;3,AVERAGE(SMALL(($F51:K51),{1,2,3,4}))-$F$1,COUNTIF($G51:K51, "&gt;1")&gt;1,AVERAGE(SMALL(($E51:K51),{1,2,3,4}))-$F$1,COUNTIF($G51:K51, "&gt;0")=1,AVERAGE(SMALL(($E51:K51),{1,2,3}))-$F$1,COUNTIF($G51:K51, "=0")=0,AVERAGE(SMALL(($E51:K51),{1,2}))-$F$1)</f>
        <v>9.7000000000000028</v>
      </c>
      <c r="X51" s="29">
        <f>_xlfn.IFS(COUNTIF($G51:L51, "&gt;1")&gt;6,AVERAGE(SMALL(($G51:L51),{1,2,3,4,5}))-$F$1,COUNTIF($G51:L51, "&gt;1")&gt;5,AVERAGE(SMALL(($G51:L51),{1,2,3,4}))-$F$1,COUNTIF($G51:L51, "&gt;1")&gt;3,AVERAGE(SMALL(($F51:L51),{1,2,3,4}))-$F$1,COUNTIF($G51:L51, "&gt;1")&gt;1,AVERAGE(SMALL(($E51:L51),{1,2,3,4}))-$F$1,COUNTIF($G51:L51, "&gt;0")=1,AVERAGE(SMALL(($E51:L51),{1,2,3}))-$F$1,COUNTIF($G51:L51, "=0")=0,AVERAGE(SMALL(($E51:L51),{1,2}))-$F$1)</f>
        <v>9.7000000000000028</v>
      </c>
      <c r="Y51" s="29">
        <f>_xlfn.IFS(COUNTIF($G51:M51, "&gt;1")&gt;6,AVERAGE(SMALL(($G51:M51),{1,2,3,4,5}))-$F$1,COUNTIF($G51:M51, "&gt;1")&gt;5,AVERAGE(SMALL(($G51:M51),{1,2,3,4}))-$F$1,COUNTIF($G51:M51, "&gt;1")&gt;3,AVERAGE(SMALL(($F51:M51),{1,2,3,4}))-$F$1,COUNTIF($G51:M51, "&gt;1")&gt;1,AVERAGE(SMALL(($E51:M51),{1,2,3,4}))-$F$1,COUNTIF($G51:M51, "&gt;0")=1,AVERAGE(SMALL(($E51:M51),{1,2,3}))-$F$1,COUNTIF($G51:M51, "=0")=0,AVERAGE(SMALL(($E51:M51),{1,2}))-$F$1)</f>
        <v>10.350000000000001</v>
      </c>
      <c r="Z51" s="29">
        <f>_xlfn.IFS(COUNTIF($G51:N51, "&gt;1")&gt;6,AVERAGE(SMALL(($G51:N51),{1,2,3,4,5}))-$F$1,COUNTIF($G51:N51, "&gt;1")&gt;5,AVERAGE(SMALL(($G51:N51),{1,2,3,4}))-$F$1,COUNTIF($G51:N51, "&gt;1")&gt;3,AVERAGE(SMALL(($F51:N51),{1,2,3,4}))-$F$1,COUNTIF($G51:N51, "&gt;1")&gt;1,AVERAGE(SMALL(($E51:N51),{1,2,3,4}))-$F$1,COUNTIF($G51:N51, "&gt;0")=1,AVERAGE(SMALL(($E51:N51),{1,2,3}))-$F$1,COUNTIF($G51:N51, "=0")=0,AVERAGE(SMALL(($E51:N51),{1,2}))-$F$1)</f>
        <v>9.8000000000000043</v>
      </c>
      <c r="AA51" s="29">
        <f>_xlfn.IFS(COUNTIF($G51:O51, "&gt;1")&gt;6,AVERAGE(SMALL(($G51:O51),{1,2,3,4,5}))-$F$1,COUNTIF($G51:O51, "&gt;1")&gt;5,AVERAGE(SMALL(($G51:O51),{1,2,3,4}))-$F$1,COUNTIF($G51:O51, "&gt;1")&gt;3,AVERAGE(SMALL(($F51:O51),{1,2,3,4}))-$F$1,COUNTIF($G51:O51, "&gt;1")&gt;1,AVERAGE(SMALL(($E51:O51),{1,2,3,4}))-$F$1,COUNTIF($G51:O51, "&gt;0")=1,AVERAGE(SMALL(($E51:O51),{1,2,3}))-$F$1,COUNTIF($G51:O51, "=0")=0,AVERAGE(SMALL(($E51:O51),{1,2}))-$F$1)</f>
        <v>8.6000000000000014</v>
      </c>
      <c r="AB51" s="29">
        <f>_xlfn.IFS(COUNTIF($G51:P51, "&gt;1")&gt;6,AVERAGE(SMALL(($G51:P51),{1,2,3,4,5}))-$F$1,COUNTIF($G51:P51, "&gt;1")&gt;5,AVERAGE(SMALL(($G51:P51),{1,2,3,4}))-$F$1,COUNTIF($G51:P51, "&gt;1")&gt;3,AVERAGE(SMALL(($F51:P51),{1,2,3,4}))-$F$1,COUNTIF($G51:P51, "&gt;1")&gt;1,AVERAGE(SMALL(($E51:P51),{1,2,3,4}))-$F$1,COUNTIF($G51:P51, "&gt;0")=1,AVERAGE(SMALL(($E51:P51),{1,2,3}))-$F$1,COUNTIF($G51:P51, "=0")=0,AVERAGE(SMALL(($E51:P51),{1,2}))-$F$1)</f>
        <v>8.6000000000000014</v>
      </c>
      <c r="AC51" s="29">
        <f>_xlfn.IFS(COUNTIF($G51:Q51, "&gt;1")&gt;6,AVERAGE(SMALL(($G51:Q51),{1,2,3,4,5}))-$F$1,COUNTIF($G51:Q51, "&gt;1")&gt;5,AVERAGE(SMALL(($G51:Q51),{1,2,3,4}))-$F$1,COUNTIF($G51:Q51, "&gt;1")&gt;3,AVERAGE(SMALL(($F51:Q51),{1,2,3,4}))-$F$1,COUNTIF($G51:Q51, "&gt;1")&gt;1,AVERAGE(SMALL(($E51:Q51),{1,2,3,4}))-$F$1,COUNTIF($G51:Q51, "&gt;0")=1,AVERAGE(SMALL(($E51:Q51),{1,2,3}))-$F$1,COUNTIF($G51:Q51, "=0")=0,AVERAGE(SMALL(($E51:Q51),{1,2}))-$F$1)</f>
        <v>8.6000000000000014</v>
      </c>
      <c r="AD51" s="30">
        <f t="shared" si="6"/>
        <v>8</v>
      </c>
      <c r="AE51" s="31">
        <v>2</v>
      </c>
    </row>
    <row r="52" spans="1:32" ht="15.75" x14ac:dyDescent="0.25">
      <c r="A52" s="25" t="s">
        <v>98</v>
      </c>
      <c r="B52" s="26" t="str">
        <f>INDEX('[1]2025 Sign Ups'!$C$2:$C$103,MATCH(A52,'[1]2025 Sign Ups'!$B$2:$B$103,0))</f>
        <v>Y</v>
      </c>
      <c r="C52" s="26">
        <f>VLOOKUP($A52,'[1]2025 Sign Ups'!$B$2:$F$127,4,FALSE)</f>
        <v>6</v>
      </c>
      <c r="D52" s="26" t="str">
        <f>VLOOKUP($A52,'[1]2025 Sign Ups'!$B$2:$G$127,5,FALSE)</f>
        <v>R</v>
      </c>
      <c r="E52" s="27">
        <f t="shared" si="8"/>
        <v>51</v>
      </c>
      <c r="F52" s="27">
        <f t="shared" si="5"/>
        <v>51</v>
      </c>
      <c r="G52" s="28">
        <f>INDEX('[1]WK 1 F9 2025'!$Y$4:$Y$105, MATCH(A52,'[1]WK 1 F9 2025'!$N$4:$N$105,0))</f>
        <v>49</v>
      </c>
      <c r="H52" s="28">
        <f>INDEX('[1]WK 2 B9 2025'!$Y$4:$Y$105, MATCH($A52,'[1]WK 2 B9 2025'!$N$4:$N$105,0))</f>
        <v>51</v>
      </c>
      <c r="I52" s="28">
        <f>INDEX('[1]WK 3 F9 2025'!$Y$4:$Y$107, MATCH(A52,'[1]WK 3 F9 2025'!$N$4:$N$107,0))</f>
        <v>48</v>
      </c>
      <c r="J52" s="28">
        <f>INDEX('[1]WK 4 B9 2025'!$Y$4:$Y$105, MATCH(A52,'[1]WK 4 B9 2025'!$N$4:$N$105,0))</f>
        <v>46</v>
      </c>
      <c r="K52" s="28">
        <f>INDEX('[1]WK 5 F9 2025'!$Y$4:$Y$105, MATCH(A52,'[1]WK 5 F9 2025'!$N$4:$N$105,0))</f>
        <v>51</v>
      </c>
      <c r="L52" s="28">
        <f>INDEX('[1]WK 6 B9 2025'!$Y$4:$Y$105, MATCH(A52,'[1]WK 6 B9 2025'!$N$4:$N$105,0))</f>
        <v>50</v>
      </c>
      <c r="M52" s="28">
        <f>INDEX('[1]WK 7 F9 2025'!$Y$4:$Y$107, MATCH(A52,'[1]WK 7 F9 2025'!$N$4:$N$107,0))</f>
        <v>48</v>
      </c>
      <c r="N52" s="28">
        <f>INDEX('[1]WK 8 B9 2025'!$Y$4:$Y$103, MATCH(A52,'[1]WK 8 B9 2025'!$N$4:$N$103,0))</f>
        <v>49</v>
      </c>
      <c r="O52" s="28">
        <f>INDEX('[1]WK 9 F9 2025'!$Y$4:$Y$105, MATCH(A52,'[1]WK 9 F9 2025'!$N$4:$N$105,0))</f>
        <v>46</v>
      </c>
      <c r="P52" s="28" t="str">
        <f>INDEX('[1]WK 10 B9 2025'!$Y$4:$Y$103, MATCH(A52,'[1]WK 10 B9 2025'!$N$4:$N$103,0))</f>
        <v/>
      </c>
      <c r="Q52" s="28" t="str">
        <f>INDEX('[1]WK 11 F9 2025'!$Y$4:$Y$105, MATCH(A52,'[1]WK 11 F9 2025'!$N$4:$N$105,0))</f>
        <v/>
      </c>
      <c r="R52" s="27">
        <f>VLOOKUP($A52,'[1]2025 Sign Ups'!$B$2:$K$104,3,FALSE)</f>
        <v>15.600000000000001</v>
      </c>
      <c r="S52" s="29">
        <f>_xlfn.IFS(COUNTIF($G52:G52, "&gt;6")&gt;6,AVERAGE(SMALL(($G52:G52),{1,2,3,4,5}))-$F$1,COUNTIF($G52:G52, "&gt;5")&gt;3,AVERAGE(SMALL(($G52:G52),{1,2,3,4}))-$F$1,COUNTIF($G52:G52, "&gt;3")&gt;3,AVERAGE(SMALL(($F52:G52),{1,2,3,4}))-$F$1,COUNTIF($G52:G52, "&gt;1")&gt;1,AVERAGE(SMALL(($E52:G52),{1,2,3,4}))-$F$1,COUNTIF($G52:G52, "&gt;0")=1,AVERAGE(SMALL(($E52:G52),{1,2,3}))-$F$1,COUNTIF($G52:G52, "=0")=0,AVERAGE(SMALL(($E52:G52),{1,2}))-$F$1)</f>
        <v>14.933333333333337</v>
      </c>
      <c r="T52" s="29">
        <f>_xlfn.IFS(COUNTIF($G52:H52, "&gt;1")&gt;6,AVERAGE(SMALL(($G52:H52),{1,2,3,4,5}))-$F$1,COUNTIF($G52:H52, "&gt;1")&gt;5,AVERAGE(SMALL(($G52:H52),{1,2,3,4}))-$F$1,COUNTIF($G52:H52, "&gt;1")&gt;3,AVERAGE(SMALL(($F52:H52),{1,2,3,4}))-$F$1,COUNTIF($G52:H52, "&gt;1")&gt;1,AVERAGE(SMALL(($E52:H52),{1,2,3,4}))-$F$1,COUNTIF($G52:H52, "&gt;0")=1,AVERAGE(SMALL(($E52:H52),{1,2,3}))-$F$1,COUNTIF($G52:H52, "=0")=0,AVERAGE(SMALL(($E52:H52),{1,2}))-$F$1)</f>
        <v>15.100000000000001</v>
      </c>
      <c r="U52" s="29">
        <f>_xlfn.IFS(COUNTIF($G52:I52, "&gt;1")&gt;6,AVERAGE(SMALL(($G52:I52),{1,2,3,4,5}))-$F$1,COUNTIF($G52:I52, "&gt;1")&gt;5,AVERAGE(SMALL(($G52:I52),{1,2,3,4}))-$F$1,COUNTIF($G52:I52, "&gt;1")&gt;3,AVERAGE(SMALL(($F52:I52),{1,2,3,4}))-$F$1,COUNTIF($G52:I52, "&gt;1")&gt;1,AVERAGE(SMALL(($E52:I52),{1,2,3,4}))-$F$1,COUNTIF($G52:I52, "&gt;0")=1,AVERAGE(SMALL(($E52:I52),{1,2,3}))-$F$1,COUNTIF($G52:I52, "=0")=0,AVERAGE(SMALL(($E52:I52),{1,2}))-$F$1)</f>
        <v>14.350000000000001</v>
      </c>
      <c r="V52" s="29">
        <f>_xlfn.IFS(COUNTIF($G52:J52, "&gt;1")&gt;6,AVERAGE(SMALL(($G52:J52),{1,2,3,4,5}))-$F$1,COUNTIF($G52:J52, "&gt;1")&gt;5,AVERAGE(SMALL(($G52:J52),{1,2,3,4}))-$F$1,COUNTIF($G52:J52, "&gt;1")&gt;3,AVERAGE(SMALL(($F52:J52),{1,2,3,4}))-$F$1,COUNTIF($G52:J52, "&gt;1")&gt;1,AVERAGE(SMALL(($E52:J52),{1,2,3,4}))-$F$1,COUNTIF($G52:J52, "&gt;0")=1,AVERAGE(SMALL(($E52:J52),{1,2,3}))-$F$1,COUNTIF($G52:J52, "=0")=0,AVERAGE(SMALL(($E52:J52),{1,2}))-$F$1)</f>
        <v>13.100000000000001</v>
      </c>
      <c r="W52" s="29">
        <f>_xlfn.IFS(COUNTIF($G52:K52, "&gt;1")&gt;6,AVERAGE(SMALL(($G52:K52),{1,2,3,4,5}))-$F$1,COUNTIF($G52:K52, "&gt;1")&gt;5,AVERAGE(SMALL(($G52:K52),{1,2,3,4}))-$F$1,COUNTIF($G52:K52, "&gt;1")&gt;3,AVERAGE(SMALL(($F52:K52),{1,2,3,4}))-$F$1,COUNTIF($G52:K52, "&gt;1")&gt;1,AVERAGE(SMALL(($E52:K52),{1,2,3,4}))-$F$1,COUNTIF($G52:K52, "&gt;0")=1,AVERAGE(SMALL(($E52:K52),{1,2,3}))-$F$1,COUNTIF($G52:K52, "=0")=0,AVERAGE(SMALL(($E52:K52),{1,2}))-$F$1)</f>
        <v>13.100000000000001</v>
      </c>
      <c r="X52" s="29">
        <f>_xlfn.IFS(COUNTIF($G52:L52, "&gt;1")&gt;6,AVERAGE(SMALL(($G52:L52),{1,2,3,4,5}))-$F$1,COUNTIF($G52:L52, "&gt;1")&gt;5,AVERAGE(SMALL(($G52:L52),{1,2,3,4}))-$F$1,COUNTIF($G52:L52, "&gt;1")&gt;3,AVERAGE(SMALL(($F52:L52),{1,2,3,4}))-$F$1,COUNTIF($G52:L52, "&gt;1")&gt;1,AVERAGE(SMALL(($E52:L52),{1,2,3,4}))-$F$1,COUNTIF($G52:L52, "&gt;0")=1,AVERAGE(SMALL(($E52:L52),{1,2,3}))-$F$1,COUNTIF($G52:L52, "=0")=0,AVERAGE(SMALL(($E52:L52),{1,2}))-$F$1)</f>
        <v>12.850000000000001</v>
      </c>
      <c r="Y52" s="29">
        <f>_xlfn.IFS(COUNTIF($G52:M52, "&gt;1")&gt;6,AVERAGE(SMALL(($G52:M52),{1,2,3,4,5}))-$F$1,COUNTIF($G52:M52, "&gt;1")&gt;5,AVERAGE(SMALL(($G52:M52),{1,2,3,4}))-$F$1,COUNTIF($G52:M52, "&gt;1")&gt;3,AVERAGE(SMALL(($F52:M52),{1,2,3,4}))-$F$1,COUNTIF($G52:M52, "&gt;1")&gt;1,AVERAGE(SMALL(($E52:M52),{1,2,3,4}))-$F$1,COUNTIF($G52:M52, "&gt;0")=1,AVERAGE(SMALL(($E52:M52),{1,2,3}))-$F$1,COUNTIF($G52:M52, "=0")=0,AVERAGE(SMALL(($E52:M52),{1,2}))-$F$1)</f>
        <v>12.800000000000004</v>
      </c>
      <c r="Z52" s="29">
        <f>_xlfn.IFS(COUNTIF($G52:N52, "&gt;1")&gt;6,AVERAGE(SMALL(($G52:N52),{1,2,3,4,5}))-$F$1,COUNTIF($G52:N52, "&gt;1")&gt;5,AVERAGE(SMALL(($G52:N52),{1,2,3,4}))-$F$1,COUNTIF($G52:N52, "&gt;1")&gt;3,AVERAGE(SMALL(($F52:N52),{1,2,3,4}))-$F$1,COUNTIF($G52:N52, "&gt;1")&gt;1,AVERAGE(SMALL(($E52:N52),{1,2,3,4}))-$F$1,COUNTIF($G52:N52, "&gt;0")=1,AVERAGE(SMALL(($E52:N52),{1,2,3}))-$F$1,COUNTIF($G52:N52, "=0")=0,AVERAGE(SMALL(($E52:N52),{1,2}))-$F$1)</f>
        <v>12.600000000000001</v>
      </c>
      <c r="AA52" s="29">
        <f>_xlfn.IFS(COUNTIF($G52:O52, "&gt;1")&gt;6,AVERAGE(SMALL(($G52:O52),{1,2,3,4,5}))-$F$1,COUNTIF($G52:O52, "&gt;1")&gt;5,AVERAGE(SMALL(($G52:O52),{1,2,3,4}))-$F$1,COUNTIF($G52:O52, "&gt;1")&gt;3,AVERAGE(SMALL(($F52:O52),{1,2,3,4}))-$F$1,COUNTIF($G52:O52, "&gt;1")&gt;1,AVERAGE(SMALL(($E52:O52),{1,2,3,4}))-$F$1,COUNTIF($G52:O52, "&gt;0")=1,AVERAGE(SMALL(($E52:O52),{1,2,3}))-$F$1,COUNTIF($G52:O52, "=0")=0,AVERAGE(SMALL(($E52:O52),{1,2}))-$F$1)</f>
        <v>12</v>
      </c>
      <c r="AB52" s="29">
        <f>_xlfn.IFS(COUNTIF($G52:P52, "&gt;1")&gt;6,AVERAGE(SMALL(($G52:P52),{1,2,3,4,5}))-$F$1,COUNTIF($G52:P52, "&gt;1")&gt;5,AVERAGE(SMALL(($G52:P52),{1,2,3,4}))-$F$1,COUNTIF($G52:P52, "&gt;1")&gt;3,AVERAGE(SMALL(($F52:P52),{1,2,3,4}))-$F$1,COUNTIF($G52:P52, "&gt;1")&gt;1,AVERAGE(SMALL(($E52:P52),{1,2,3,4}))-$F$1,COUNTIF($G52:P52, "&gt;0")=1,AVERAGE(SMALL(($E52:P52),{1,2,3}))-$F$1,COUNTIF($G52:P52, "=0")=0,AVERAGE(SMALL(($E52:P52),{1,2}))-$F$1)</f>
        <v>12</v>
      </c>
      <c r="AC52" s="29">
        <f>_xlfn.IFS(COUNTIF($G52:Q52, "&gt;1")&gt;6,AVERAGE(SMALL(($G52:Q52),{1,2,3,4,5}))-$F$1,COUNTIF($G52:Q52, "&gt;1")&gt;5,AVERAGE(SMALL(($G52:Q52),{1,2,3,4}))-$F$1,COUNTIF($G52:Q52, "&gt;1")&gt;3,AVERAGE(SMALL(($F52:Q52),{1,2,3,4}))-$F$1,COUNTIF($G52:Q52, "&gt;1")&gt;1,AVERAGE(SMALL(($E52:Q52),{1,2,3,4}))-$F$1,COUNTIF($G52:Q52, "&gt;0")=1,AVERAGE(SMALL(($E52:Q52),{1,2,3}))-$F$1,COUNTIF($G52:Q52, "=0")=0,AVERAGE(SMALL(($E52:Q52),{1,2}))-$F$1)</f>
        <v>12</v>
      </c>
      <c r="AD52" s="30">
        <f t="shared" si="6"/>
        <v>9</v>
      </c>
      <c r="AE52" s="31">
        <v>2</v>
      </c>
      <c r="AF52" s="45" t="b">
        <f>COUNTIF($G51:G51,"=0")=0</f>
        <v>1</v>
      </c>
    </row>
    <row r="53" spans="1:32" ht="15.75" x14ac:dyDescent="0.25">
      <c r="A53" s="25" t="s">
        <v>99</v>
      </c>
      <c r="B53" s="26" t="str">
        <f>INDEX('[1]2025 Sign Ups'!$C$2:$C$103,MATCH(A53,'[1]2025 Sign Ups'!$B$2:$B$103,0))</f>
        <v>Y</v>
      </c>
      <c r="C53" s="26">
        <f>VLOOKUP($A53,'[1]2025 Sign Ups'!$B$2:$F$127,4,FALSE)</f>
        <v>7</v>
      </c>
      <c r="D53" s="26" t="str">
        <f>VLOOKUP($A53,'[1]2025 Sign Ups'!$B$2:$G$127,5,FALSE)</f>
        <v>R</v>
      </c>
      <c r="E53" s="27">
        <f t="shared" si="8"/>
        <v>44.5</v>
      </c>
      <c r="F53" s="27">
        <f t="shared" si="5"/>
        <v>44.5</v>
      </c>
      <c r="G53" s="28" t="str">
        <f>INDEX('[1]WK 1 F9 2025'!$Y$4:$Y$105, MATCH(A53,'[1]WK 1 F9 2025'!$N$4:$N$105,0))</f>
        <v/>
      </c>
      <c r="H53" s="28">
        <f>INDEX('[1]WK 2 B9 2025'!$Y$4:$Y$105, MATCH($A53,'[1]WK 2 B9 2025'!$N$4:$N$105,0))</f>
        <v>45</v>
      </c>
      <c r="I53" s="28" t="str">
        <f>INDEX('[1]WK 3 F9 2025'!$Y$4:$Y$107, MATCH(A53,'[1]WK 3 F9 2025'!$N$4:$N$107,0))</f>
        <v/>
      </c>
      <c r="J53" s="28">
        <f>INDEX('[1]WK 4 B9 2025'!$Y$4:$Y$105, MATCH(A53,'[1]WK 4 B9 2025'!$N$4:$N$105,0))</f>
        <v>53</v>
      </c>
      <c r="K53" s="28" t="str">
        <f>INDEX('[1]WK 5 F9 2025'!$Y$4:$Y$105, MATCH(A53,'[1]WK 5 F9 2025'!$N$4:$N$105,0))</f>
        <v/>
      </c>
      <c r="L53" s="28" t="str">
        <f>INDEX('[1]WK 6 B9 2025'!$Y$4:$Y$105, MATCH(A53,'[1]WK 6 B9 2025'!$N$4:$N$105,0))</f>
        <v/>
      </c>
      <c r="M53" s="28" t="str">
        <f>INDEX('[1]WK 7 F9 2025'!$Y$4:$Y$107, MATCH(A53,'[1]WK 7 F9 2025'!$N$4:$N$107,0))</f>
        <v/>
      </c>
      <c r="N53" s="28">
        <f>INDEX('[1]WK 8 B9 2025'!$Y$4:$Y$103, MATCH(A53,'[1]WK 8 B9 2025'!$N$4:$N$103,0))</f>
        <v>45</v>
      </c>
      <c r="O53" s="28">
        <f>INDEX('[1]WK 9 F9 2025'!$Y$4:$Y$105, MATCH(A53,'[1]WK 9 F9 2025'!$N$4:$N$105,0))</f>
        <v>51</v>
      </c>
      <c r="P53" s="28" t="str">
        <f>INDEX('[1]WK 10 B9 2025'!$Y$4:$Y$103, MATCH(A53,'[1]WK 10 B9 2025'!$N$4:$N$103,0))</f>
        <v/>
      </c>
      <c r="Q53" s="28" t="str">
        <f>INDEX('[1]WK 11 F9 2025'!$Y$4:$Y$105, MATCH(A53,'[1]WK 11 F9 2025'!$N$4:$N$105,0))</f>
        <v/>
      </c>
      <c r="R53" s="27">
        <f>VLOOKUP($A53,'[1]2025 Sign Ups'!$B$2:$K$104,3,FALSE)</f>
        <v>9.1000000000000014</v>
      </c>
      <c r="S53" s="29">
        <f>_xlfn.IFS(COUNTIF($G53:G53, "&gt;1")&gt;6,AVERAGE(SMALL(($G53:G53),{1,2,3,4,5}))-$F$1,COUNTIF($G53:G53, "&gt;1")&gt;5,AVERAGE(SMALL(($G53:G53),{1,2,3,4}))-$F$1,COUNTIF($G53:G53, "&gt;1")&gt;3,AVERAGE(SMALL(($F53:G53),{1,2,3,4}))-$F$1,COUNTIF($G53:G53, "&gt;1")&gt;1,AVERAGE(SMALL(($E53:G53),{1,2,3,4}))-$F$1,COUNTIF($G53:G53, "&gt;0")=1,AVERAGE(SMALL(($E53:G53),{1,2,3}))-$F$1,COUNTIF($G53:G53, "=0")=0,AVERAGE(SMALL(($E53:G53),{1,2}))-$F$1)</f>
        <v>9.1000000000000014</v>
      </c>
      <c r="T53" s="29">
        <f>_xlfn.IFS(COUNTIF($G53:H53, "&gt;1")&gt;6,AVERAGE(SMALL(($G53:H53),{1,2,3,4,5}))-$F$1,COUNTIF($G53:H53, "&gt;1")&gt;5,AVERAGE(SMALL(($G53:H53),{1,2,3,4}))-$F$1,COUNTIF($G53:H53, "&gt;1")&gt;3,AVERAGE(SMALL(($F53:H53),{1,2,3,4}))-$F$1,COUNTIF($G53:H53, "&gt;1")&gt;1,AVERAGE(SMALL(($E53:H53),{1,2,3,4}))-$F$1,COUNTIF($G53:H53, "&gt;0")=1,AVERAGE(SMALL(($E53:H53),{1,2,3}))-$F$1,COUNTIF($G53:H53, "=0")=0,AVERAGE(SMALL(($E53:H53),{1,2}))-$F$1)</f>
        <v>9.2666666666666657</v>
      </c>
      <c r="U53" s="29">
        <f>_xlfn.IFS(COUNTIF($G53:I53, "&gt;1")&gt;6,AVERAGE(SMALL(($G53:I53),{1,2,3,4,5}))-$F$1,COUNTIF($G53:I53, "&gt;1")&gt;5,AVERAGE(SMALL(($G53:I53),{1,2,3,4}))-$F$1,COUNTIF($G53:I53, "&gt;1")&gt;3,AVERAGE(SMALL(($F53:I53),{1,2,3,4}))-$F$1,COUNTIF($G53:I53, "&gt;1")&gt;1,AVERAGE(SMALL(($E53:I53),{1,2,3,4}))-$F$1,COUNTIF($G53:I53, "&gt;0")=1,AVERAGE(SMALL(($E53:I53),{1,2,3}))-$F$1,COUNTIF($G53:I53, "=0")=0,AVERAGE(SMALL(($E53:I53),{1,2}))-$F$1)</f>
        <v>9.2666666666666657</v>
      </c>
      <c r="V53" s="29">
        <f>_xlfn.IFS(COUNTIF($G53:J53, "&gt;1")&gt;6,AVERAGE(SMALL(($G53:J53),{1,2,3,4,5}))-$F$1,COUNTIF($G53:J53, "&gt;1")&gt;5,AVERAGE(SMALL(($G53:J53),{1,2,3,4}))-$F$1,COUNTIF($G53:J53, "&gt;1")&gt;3,AVERAGE(SMALL(($F53:J53),{1,2,3,4}))-$F$1,COUNTIF($G53:J53, "&gt;1")&gt;1,AVERAGE(SMALL(($E53:J53),{1,2,3,4}))-$F$1,COUNTIF($G53:J53, "&gt;0")=1,AVERAGE(SMALL(($E53:J53),{1,2,3}))-$F$1,COUNTIF($G53:J53, "=0")=0,AVERAGE(SMALL(($E53:J53),{1,2}))-$F$1)</f>
        <v>11.350000000000001</v>
      </c>
      <c r="W53" s="29">
        <f>_xlfn.IFS(COUNTIF($G53:K53, "&gt;1")&gt;6,AVERAGE(SMALL(($G53:K53),{1,2,3,4,5}))-$F$1,COUNTIF($G53:K53, "&gt;1")&gt;5,AVERAGE(SMALL(($G53:K53),{1,2,3,4}))-$F$1,COUNTIF($G53:K53, "&gt;1")&gt;3,AVERAGE(SMALL(($F53:K53),{1,2,3,4}))-$F$1,COUNTIF($G53:K53, "&gt;1")&gt;1,AVERAGE(SMALL(($E53:K53),{1,2,3,4}))-$F$1,COUNTIF($G53:K53, "&gt;0")=1,AVERAGE(SMALL(($E53:K53),{1,2,3}))-$F$1,COUNTIF($G53:K53, "=0")=0,AVERAGE(SMALL(($E53:K53),{1,2}))-$F$1)</f>
        <v>11.350000000000001</v>
      </c>
      <c r="X53" s="29">
        <f>_xlfn.IFS(COUNTIF($G53:L53, "&gt;1")&gt;6,AVERAGE(SMALL(($G53:L53),{1,2,3,4,5}))-$F$1,COUNTIF($G53:L53, "&gt;1")&gt;5,AVERAGE(SMALL(($G53:L53),{1,2,3,4}))-$F$1,COUNTIF($G53:L53, "&gt;1")&gt;3,AVERAGE(SMALL(($F53:L53),{1,2,3,4}))-$F$1,COUNTIF($G53:L53, "&gt;1")&gt;1,AVERAGE(SMALL(($E53:L53),{1,2,3,4}))-$F$1,COUNTIF($G53:L53, "&gt;0")=1,AVERAGE(SMALL(($E53:L53),{1,2,3}))-$F$1,COUNTIF($G53:L53, "=0")=0,AVERAGE(SMALL(($E53:L53),{1,2}))-$F$1)</f>
        <v>11.350000000000001</v>
      </c>
      <c r="Y53" s="29">
        <f>_xlfn.IFS(COUNTIF($G53:M53, "&gt;1")&gt;6,AVERAGE(SMALL(($G53:M53),{1,2,3,4,5}))-$F$1,COUNTIF($G53:M53, "&gt;1")&gt;5,AVERAGE(SMALL(($G53:M53),{1,2,3,4}))-$F$1,COUNTIF($G53:M53, "&gt;1")&gt;3,AVERAGE(SMALL(($F53:M53),{1,2,3,4}))-$F$1,COUNTIF($G53:M53, "&gt;1")&gt;1,AVERAGE(SMALL(($E53:M53),{1,2,3,4}))-$F$1,COUNTIF($G53:M53, "&gt;0")=1,AVERAGE(SMALL(($E53:M53),{1,2,3}))-$F$1,COUNTIF($G53:M53, "=0")=0,AVERAGE(SMALL(($E53:M53),{1,2}))-$F$1)</f>
        <v>11.350000000000001</v>
      </c>
      <c r="Z53" s="29">
        <f>_xlfn.IFS(COUNTIF($G53:N53, "&gt;1")&gt;6,AVERAGE(SMALL(($G53:N53),{1,2,3,4,5}))-$F$1,COUNTIF($G53:N53, "&gt;1")&gt;5,AVERAGE(SMALL(($G53:N53),{1,2,3,4}))-$F$1,COUNTIF($G53:N53, "&gt;1")&gt;3,AVERAGE(SMALL(($F53:N53),{1,2,3,4}))-$F$1,COUNTIF($G53:N53, "&gt;1")&gt;1,AVERAGE(SMALL(($E53:N53),{1,2,3,4}))-$F$1,COUNTIF($G53:N53, "&gt;0")=1,AVERAGE(SMALL(($E53:N53),{1,2,3}))-$F$1,COUNTIF($G53:N53, "=0")=0,AVERAGE(SMALL(($E53:N53),{1,2}))-$F$1)</f>
        <v>9.3500000000000014</v>
      </c>
      <c r="AA53" s="29">
        <f>_xlfn.IFS(COUNTIF($G53:O53, "&gt;1")&gt;6,AVERAGE(SMALL(($G53:O53),{1,2,3,4,5}))-$F$1,COUNTIF($G53:O53, "&gt;1")&gt;5,AVERAGE(SMALL(($G53:O53),{1,2,3,4}))-$F$1,COUNTIF($G53:O53, "&gt;1")&gt;3,AVERAGE(SMALL(($F53:O53),{1,2,3,4}))-$F$1,COUNTIF($G53:O53, "&gt;1")&gt;1,AVERAGE(SMALL(($E53:O53),{1,2,3,4}))-$F$1,COUNTIF($G53:O53, "&gt;0")=1,AVERAGE(SMALL(($E53:O53),{1,2,3}))-$F$1,COUNTIF($G53:O53, "=0")=0,AVERAGE(SMALL(($E53:O53),{1,2}))-$F$1)</f>
        <v>10.975000000000001</v>
      </c>
      <c r="AB53" s="29">
        <f>_xlfn.IFS(COUNTIF($G53:P53, "&gt;1")&gt;6,AVERAGE(SMALL(($G53:P53),{1,2,3,4,5}))-$F$1,COUNTIF($G53:P53, "&gt;1")&gt;5,AVERAGE(SMALL(($G53:P53),{1,2,3,4}))-$F$1,COUNTIF($G53:P53, "&gt;1")&gt;3,AVERAGE(SMALL(($F53:P53),{1,2,3,4}))-$F$1,COUNTIF($G53:P53, "&gt;1")&gt;1,AVERAGE(SMALL(($E53:P53),{1,2,3,4}))-$F$1,COUNTIF($G53:P53, "&gt;0")=1,AVERAGE(SMALL(($E53:P53),{1,2,3}))-$F$1,COUNTIF($G53:P53, "=0")=0,AVERAGE(SMALL(($E53:P53),{1,2}))-$F$1)</f>
        <v>10.975000000000001</v>
      </c>
      <c r="AC53" s="29">
        <f>_xlfn.IFS(COUNTIF($G53:Q53, "&gt;1")&gt;6,AVERAGE(SMALL(($G53:Q53),{1,2,3,4,5}))-$F$1,COUNTIF($G53:Q53, "&gt;1")&gt;5,AVERAGE(SMALL(($G53:Q53),{1,2,3,4}))-$F$1,COUNTIF($G53:Q53, "&gt;1")&gt;3,AVERAGE(SMALL(($F53:Q53),{1,2,3,4}))-$F$1,COUNTIF($G53:Q53, "&gt;1")&gt;1,AVERAGE(SMALL(($E53:Q53),{1,2,3,4}))-$F$1,COUNTIF($G53:Q53, "&gt;0")=1,AVERAGE(SMALL(($E53:Q53),{1,2,3}))-$F$1,COUNTIF($G53:Q53, "=0")=0,AVERAGE(SMALL(($E53:Q53),{1,2}))-$F$1)</f>
        <v>10.975000000000001</v>
      </c>
      <c r="AD53" s="30">
        <f t="shared" si="6"/>
        <v>4</v>
      </c>
      <c r="AE53" s="31">
        <v>2</v>
      </c>
    </row>
    <row r="54" spans="1:32" s="44" customFormat="1" ht="15.75" x14ac:dyDescent="0.25">
      <c r="A54" s="25" t="s">
        <v>100</v>
      </c>
      <c r="B54" s="26" t="str">
        <f>INDEX('[1]2025 Sign Ups'!$C$2:$C$103,MATCH(A54,'[1]2025 Sign Ups'!$B$2:$B$103,0))</f>
        <v>Y</v>
      </c>
      <c r="C54" s="26">
        <f>VLOOKUP($A54,'[1]2025 Sign Ups'!$B$2:$F$127,4,FALSE)</f>
        <v>6</v>
      </c>
      <c r="D54" s="26" t="str">
        <f>VLOOKUP($A54,'[1]2025 Sign Ups'!$B$2:$G$127,5,FALSE)</f>
        <v>R</v>
      </c>
      <c r="E54" s="27">
        <f t="shared" si="8"/>
        <v>43.166666666666664</v>
      </c>
      <c r="F54" s="27">
        <f t="shared" si="5"/>
        <v>43.166666666666664</v>
      </c>
      <c r="G54" s="28">
        <f>INDEX('[1]WK 1 F9 2025'!$Y$4:$Y$105, MATCH(A54,'[1]WK 1 F9 2025'!$N$4:$N$105,0))</f>
        <v>43</v>
      </c>
      <c r="H54" s="28">
        <f>INDEX('[1]WK 2 B9 2025'!$Y$4:$Y$105, MATCH($A54,'[1]WK 2 B9 2025'!$N$4:$N$105,0))</f>
        <v>42</v>
      </c>
      <c r="I54" s="28">
        <f>INDEX('[1]WK 3 F9 2025'!$Y$4:$Y$107, MATCH(A54,'[1]WK 3 F9 2025'!$N$4:$N$107,0))</f>
        <v>49</v>
      </c>
      <c r="J54" s="28">
        <f>INDEX('[1]WK 4 B9 2025'!$Y$4:$Y$105, MATCH(A54,'[1]WK 4 B9 2025'!$N$4:$N$105,0))</f>
        <v>42</v>
      </c>
      <c r="K54" s="28">
        <f>INDEX('[1]WK 5 F9 2025'!$Y$4:$Y$105, MATCH(A54,'[1]WK 5 F9 2025'!$N$4:$N$105,0))</f>
        <v>43</v>
      </c>
      <c r="L54" s="28">
        <f>INDEX('[1]WK 6 B9 2025'!$Y$4:$Y$105, MATCH(A54,'[1]WK 6 B9 2025'!$N$4:$N$105,0))</f>
        <v>39</v>
      </c>
      <c r="M54" s="28">
        <f>INDEX('[1]WK 7 F9 2025'!$Y$4:$Y$107, MATCH(A54,'[1]WK 7 F9 2025'!$N$4:$N$107,0))</f>
        <v>48</v>
      </c>
      <c r="N54" s="28">
        <f>INDEX('[1]WK 8 B9 2025'!$Y$4:$Y$103, MATCH(A54,'[1]WK 8 B9 2025'!$N$4:$N$103,0))</f>
        <v>41</v>
      </c>
      <c r="O54" s="28">
        <f>INDEX('[1]WK 9 F9 2025'!$Y$4:$Y$105, MATCH(A54,'[1]WK 9 F9 2025'!$N$4:$N$105,0))</f>
        <v>40</v>
      </c>
      <c r="P54" s="28" t="str">
        <f>INDEX('[1]WK 10 B9 2025'!$Y$4:$Y$103, MATCH(A54,'[1]WK 10 B9 2025'!$N$4:$N$103,0))</f>
        <v/>
      </c>
      <c r="Q54" s="28" t="str">
        <f>INDEX('[1]WK 11 F9 2025'!$Y$4:$Y$105, MATCH(A54,'[1]WK 11 F9 2025'!$N$4:$N$105,0))</f>
        <v/>
      </c>
      <c r="R54" s="27">
        <f>VLOOKUP($A54,'[1]2025 Sign Ups'!$B$2:$K$104,3,FALSE)</f>
        <v>7.7666666666666657</v>
      </c>
      <c r="S54" s="29">
        <f>_xlfn.IFS(COUNTIF($G54:G54, "&gt;6")&gt;6,AVERAGE(SMALL(($G54:G54),{1,2,3,4,5}))-$F$1,COUNTIF($G54:G54, "&gt;5")&gt;3,AVERAGE(SMALL(($G54:G54),{1,2,3,4}))-$F$1,COUNTIF($G54:G54, "&gt;3")&gt;3,AVERAGE(SMALL(($F54:G54),{1,2,3,4}))-$F$1,COUNTIF($G54:G54, "&gt;1")&gt;1,AVERAGE(SMALL(($E54:G54),{1,2,3,4}))-$F$1,COUNTIF($G54:G54, "&gt;0")=1,AVERAGE(SMALL(($E54:G54),{1,2,3}))-$F$1,COUNTIF($G54:G54, "=0")=0,AVERAGE(SMALL(($E54:G54),{1,2}))-$F$1)</f>
        <v>7.7111111111111086</v>
      </c>
      <c r="T54" s="29">
        <f>_xlfn.IFS(COUNTIF($G54:H54, "&gt;1")&gt;6,AVERAGE(SMALL(($G54:H54),{1,2,3,4,5}))-$F$1,COUNTIF($G54:H54, "&gt;1")&gt;5,AVERAGE(SMALL(($G54:H54),{1,2,3,4}))-$F$1,COUNTIF($G54:H54, "&gt;1")&gt;3,AVERAGE(SMALL(($F54:H54),{1,2,3,4}))-$F$1,COUNTIF($G54:H54, "&gt;1")&gt;1,AVERAGE(SMALL(($E54:H54),{1,2,3,4}))-$F$1,COUNTIF($G54:H54, "&gt;0")=1,AVERAGE(SMALL(($E54:H54),{1,2,3}))-$F$1,COUNTIF($G54:H54, "=0")=0,AVERAGE(SMALL(($E54:H54),{1,2}))-$F$1)</f>
        <v>7.43333333333333</v>
      </c>
      <c r="U54" s="29">
        <f>_xlfn.IFS(COUNTIF($G54:I54, "&gt;1")&gt;6,AVERAGE(SMALL(($G54:I54),{1,2,3,4,5}))-$F$1,COUNTIF($G54:I54, "&gt;1")&gt;5,AVERAGE(SMALL(($G54:I54),{1,2,3,4}))-$F$1,COUNTIF($G54:I54, "&gt;1")&gt;3,AVERAGE(SMALL(($F54:I54),{1,2,3,4}))-$F$1,COUNTIF($G54:I54, "&gt;1")&gt;1,AVERAGE(SMALL(($E54:I54),{1,2,3,4}))-$F$1,COUNTIF($G54:I54, "&gt;0")=1,AVERAGE(SMALL(($E54:I54),{1,2,3}))-$F$1,COUNTIF($G54:I54, "=0")=0,AVERAGE(SMALL(($E54:I54),{1,2}))-$F$1)</f>
        <v>7.43333333333333</v>
      </c>
      <c r="V54" s="29">
        <f>_xlfn.IFS(COUNTIF($G54:J54, "&gt;1")&gt;6,AVERAGE(SMALL(($G54:J54),{1,2,3,4,5}))-$F$1,COUNTIF($G54:J54, "&gt;1")&gt;5,AVERAGE(SMALL(($G54:J54),{1,2,3,4}))-$F$1,COUNTIF($G54:J54, "&gt;1")&gt;3,AVERAGE(SMALL(($F54:J54),{1,2,3,4}))-$F$1,COUNTIF($G54:J54, "&gt;1")&gt;1,AVERAGE(SMALL(($E54:J54),{1,2,3,4}))-$F$1,COUNTIF($G54:J54, "&gt;0")=1,AVERAGE(SMALL(($E54:J54),{1,2,3}))-$F$1,COUNTIF($G54:J54, "=0")=0,AVERAGE(SMALL(($E54:J54),{1,2}))-$F$1)</f>
        <v>7.1416666666666657</v>
      </c>
      <c r="W54" s="29">
        <f>_xlfn.IFS(COUNTIF($G54:K54, "&gt;1")&gt;6,AVERAGE(SMALL(($G54:K54),{1,2,3,4,5}))-$F$1,COUNTIF($G54:K54, "&gt;1")&gt;5,AVERAGE(SMALL(($G54:K54),{1,2,3,4}))-$F$1,COUNTIF($G54:K54, "&gt;1")&gt;3,AVERAGE(SMALL(($F54:K54),{1,2,3,4}))-$F$1,COUNTIF($G54:K54, "&gt;1")&gt;1,AVERAGE(SMALL(($E54:K54),{1,2,3,4}))-$F$1,COUNTIF($G54:K54, "&gt;0")=1,AVERAGE(SMALL(($E54:K54),{1,2,3}))-$F$1,COUNTIF($G54:K54, "=0")=0,AVERAGE(SMALL(($E54:K54),{1,2}))-$F$1)</f>
        <v>7.1000000000000014</v>
      </c>
      <c r="X54" s="29">
        <f>_xlfn.IFS(COUNTIF($G54:L54, "&gt;1")&gt;6,AVERAGE(SMALL(($G54:L54),{1,2,3,4,5}))-$F$1,COUNTIF($G54:L54, "&gt;1")&gt;5,AVERAGE(SMALL(($G54:L54),{1,2,3,4}))-$F$1,COUNTIF($G54:L54, "&gt;1")&gt;3,AVERAGE(SMALL(($F54:L54),{1,2,3,4}))-$F$1,COUNTIF($G54:L54, "&gt;1")&gt;1,AVERAGE(SMALL(($E54:L54),{1,2,3,4}))-$F$1,COUNTIF($G54:L54, "&gt;0")=1,AVERAGE(SMALL(($E54:L54),{1,2,3}))-$F$1,COUNTIF($G54:L54, "=0")=0,AVERAGE(SMALL(($E54:L54),{1,2}))-$F$1)</f>
        <v>6.1000000000000014</v>
      </c>
      <c r="Y54" s="29">
        <f>_xlfn.IFS(COUNTIF($G54:M54, "&gt;1")&gt;6,AVERAGE(SMALL(($G54:M54),{1,2,3,4,5}))-$F$1,COUNTIF($G54:M54, "&gt;1")&gt;5,AVERAGE(SMALL(($G54:M54),{1,2,3,4}))-$F$1,COUNTIF($G54:M54, "&gt;1")&gt;3,AVERAGE(SMALL(($F54:M54),{1,2,3,4}))-$F$1,COUNTIF($G54:M54, "&gt;1")&gt;1,AVERAGE(SMALL(($E54:M54),{1,2,3,4}))-$F$1,COUNTIF($G54:M54, "&gt;0")=1,AVERAGE(SMALL(($E54:M54),{1,2,3}))-$F$1,COUNTIF($G54:M54, "=0")=0,AVERAGE(SMALL(($E54:M54),{1,2}))-$F$1)</f>
        <v>6.3999999999999986</v>
      </c>
      <c r="Z54" s="29">
        <f>_xlfn.IFS(COUNTIF($G54:N54, "&gt;1")&gt;6,AVERAGE(SMALL(($G54:N54),{1,2,3,4,5}))-$F$1,COUNTIF($G54:N54, "&gt;1")&gt;5,AVERAGE(SMALL(($G54:N54),{1,2,3,4}))-$F$1,COUNTIF($G54:N54, "&gt;1")&gt;3,AVERAGE(SMALL(($F54:N54),{1,2,3,4}))-$F$1,COUNTIF($G54:N54, "&gt;1")&gt;1,AVERAGE(SMALL(($E54:N54),{1,2,3,4}))-$F$1,COUNTIF($G54:N54, "&gt;0")=1,AVERAGE(SMALL(($E54:N54),{1,2,3}))-$F$1,COUNTIF($G54:N54, "=0")=0,AVERAGE(SMALL(($E54:N54),{1,2}))-$F$1)</f>
        <v>6</v>
      </c>
      <c r="AA54" s="29">
        <f>_xlfn.IFS(COUNTIF($G54:O54, "&gt;1")&gt;6,AVERAGE(SMALL(($G54:O54),{1,2,3,4,5}))-$F$1,COUNTIF($G54:O54, "&gt;1")&gt;5,AVERAGE(SMALL(($G54:O54),{1,2,3,4}))-$F$1,COUNTIF($G54:O54, "&gt;1")&gt;3,AVERAGE(SMALL(($F54:O54),{1,2,3,4}))-$F$1,COUNTIF($G54:O54, "&gt;1")&gt;1,AVERAGE(SMALL(($E54:O54),{1,2,3,4}))-$F$1,COUNTIF($G54:O54, "&gt;0")=1,AVERAGE(SMALL(($E54:O54),{1,2,3}))-$F$1,COUNTIF($G54:O54, "=0")=0,AVERAGE(SMALL(($E54:O54),{1,2}))-$F$1)</f>
        <v>5.3999999999999986</v>
      </c>
      <c r="AB54" s="29">
        <f>_xlfn.IFS(COUNTIF($G54:P54, "&gt;1")&gt;6,AVERAGE(SMALL(($G54:P54),{1,2,3,4,5}))-$F$1,COUNTIF($G54:P54, "&gt;1")&gt;5,AVERAGE(SMALL(($G54:P54),{1,2,3,4}))-$F$1,COUNTIF($G54:P54, "&gt;1")&gt;3,AVERAGE(SMALL(($F54:P54),{1,2,3,4}))-$F$1,COUNTIF($G54:P54, "&gt;1")&gt;1,AVERAGE(SMALL(($E54:P54),{1,2,3,4}))-$F$1,COUNTIF($G54:P54, "&gt;0")=1,AVERAGE(SMALL(($E54:P54),{1,2,3}))-$F$1,COUNTIF($G54:P54, "=0")=0,AVERAGE(SMALL(($E54:P54),{1,2}))-$F$1)</f>
        <v>5.3999999999999986</v>
      </c>
      <c r="AC54" s="29">
        <f>_xlfn.IFS(COUNTIF($G54:Q54, "&gt;1")&gt;6,AVERAGE(SMALL(($G54:Q54),{1,2,3,4,5}))-$F$1,COUNTIF($G54:Q54, "&gt;1")&gt;5,AVERAGE(SMALL(($G54:Q54),{1,2,3,4}))-$F$1,COUNTIF($G54:Q54, "&gt;1")&gt;3,AVERAGE(SMALL(($F54:Q54),{1,2,3,4}))-$F$1,COUNTIF($G54:Q54, "&gt;1")&gt;1,AVERAGE(SMALL(($E54:Q54),{1,2,3,4}))-$F$1,COUNTIF($G54:Q54, "&gt;0")=1,AVERAGE(SMALL(($E54:Q54),{1,2,3}))-$F$1,COUNTIF($G54:Q54, "=0")=0,AVERAGE(SMALL(($E54:Q54),{1,2}))-$F$1)</f>
        <v>5.3999999999999986</v>
      </c>
      <c r="AD54" s="30">
        <f t="shared" si="6"/>
        <v>9</v>
      </c>
      <c r="AE54" s="31">
        <v>2</v>
      </c>
    </row>
    <row r="55" spans="1:32" s="44" customFormat="1" ht="15.75" x14ac:dyDescent="0.25">
      <c r="A55" s="25" t="s">
        <v>101</v>
      </c>
      <c r="B55" s="26" t="str">
        <f>INDEX('[1]2025 Sign Ups'!$C$2:$C$103,MATCH(A55,'[1]2025 Sign Ups'!$B$2:$B$103,0))</f>
        <v>Y</v>
      </c>
      <c r="C55" s="26">
        <f>VLOOKUP($A55,'[1]2025 Sign Ups'!$B$2:$F$127,4,FALSE)</f>
        <v>5</v>
      </c>
      <c r="D55" s="26" t="str">
        <f>VLOOKUP($A55,'[1]2025 Sign Ups'!$B$2:$G$127,5,FALSE)</f>
        <v>R</v>
      </c>
      <c r="E55" s="27">
        <f t="shared" si="8"/>
        <v>45.6</v>
      </c>
      <c r="F55" s="27">
        <f t="shared" si="5"/>
        <v>45.6</v>
      </c>
      <c r="G55" s="28" t="str">
        <f>INDEX('[1]WK 1 F9 2025'!$Y$4:$Y$105, MATCH(A55,'[1]WK 1 F9 2025'!$N$4:$N$105,0))</f>
        <v/>
      </c>
      <c r="H55" s="28" t="str">
        <f>INDEX('[1]WK 2 B9 2025'!$Y$4:$Y$105, MATCH($A55,'[1]WK 2 B9 2025'!$N$4:$N$105,0))</f>
        <v/>
      </c>
      <c r="I55" s="28">
        <f>INDEX('[1]WK 3 F9 2025'!$Y$4:$Y$107, MATCH(A55,'[1]WK 3 F9 2025'!$N$4:$N$107,0))</f>
        <v>47</v>
      </c>
      <c r="J55" s="28">
        <f>INDEX('[1]WK 4 B9 2025'!$Y$4:$Y$105, MATCH(A55,'[1]WK 4 B9 2025'!$N$4:$N$105,0))</f>
        <v>44</v>
      </c>
      <c r="K55" s="28">
        <f>INDEX('[1]WK 5 F9 2025'!$Y$4:$Y$105, MATCH(A55,'[1]WK 5 F9 2025'!$N$4:$N$105,0))</f>
        <v>46</v>
      </c>
      <c r="L55" s="28" t="str">
        <f>INDEX('[1]WK 6 B9 2025'!$Y$4:$Y$105, MATCH(A55,'[1]WK 6 B9 2025'!$N$4:$N$105,0))</f>
        <v/>
      </c>
      <c r="M55" s="28">
        <f>INDEX('[1]WK 7 F9 2025'!$Y$4:$Y$107, MATCH(A55,'[1]WK 7 F9 2025'!$N$4:$N$107,0))</f>
        <v>45</v>
      </c>
      <c r="N55" s="28">
        <f>INDEX('[1]WK 8 B9 2025'!$Y$4:$Y$103, MATCH(A55,'[1]WK 8 B9 2025'!$N$4:$N$103,0))</f>
        <v>47</v>
      </c>
      <c r="O55" s="28">
        <f>INDEX('[1]WK 9 F9 2025'!$Y$4:$Y$105, MATCH(A55,'[1]WK 9 F9 2025'!$N$4:$N$105,0))</f>
        <v>44</v>
      </c>
      <c r="P55" s="28" t="str">
        <f>INDEX('[1]WK 10 B9 2025'!$Y$4:$Y$103, MATCH(A55,'[1]WK 10 B9 2025'!$N$4:$N$103,0))</f>
        <v/>
      </c>
      <c r="Q55" s="28" t="str">
        <f>INDEX('[1]WK 11 F9 2025'!$Y$4:$Y$105, MATCH(A55,'[1]WK 11 F9 2025'!$N$4:$N$105,0))</f>
        <v/>
      </c>
      <c r="R55" s="27">
        <f>VLOOKUP($A55,'[1]2025 Sign Ups'!$B$2:$K$104,3,FALSE)</f>
        <v>10.200000000000003</v>
      </c>
      <c r="S55" s="29">
        <f>_xlfn.IFS(COUNTIF($G55:G55, "&gt;1")&gt;6,AVERAGE(SMALL(($G55:G55),{1,2,3,4,5}))-$F$1,COUNTIF($G55:G55, "&gt;1")&gt;5,AVERAGE(SMALL(($G55:G55),{1,2,3,4}))-$F$1,COUNTIF($G55:G55, "&gt;1")&gt;3,AVERAGE(SMALL(($F55:G55),{1,2,3,4}))-$F$1,COUNTIF($G55:G55, "&gt;1")&gt;1,AVERAGE(SMALL(($E55:G55),{1,2,3,4}))-$F$1,COUNTIF($G55:G55, "&gt;0")=1,AVERAGE(SMALL(($E55:G55),{1,2,3}))-$F$1,COUNTIF($G55:G55, "=0")=0,AVERAGE(SMALL(($E55:G55),{1,2}))-$F$1)</f>
        <v>10.200000000000003</v>
      </c>
      <c r="T55" s="29">
        <f>_xlfn.IFS(COUNTIF($G55:H55, "&gt;1")&gt;6,AVERAGE(SMALL(($G55:H55),{1,2,3,4,5}))-$F$1,COUNTIF($G55:H55, "&gt;1")&gt;5,AVERAGE(SMALL(($G55:H55),{1,2,3,4}))-$F$1,COUNTIF($G55:H55, "&gt;1")&gt;3,AVERAGE(SMALL(($F55:H55),{1,2,3,4}))-$F$1,COUNTIF($G55:H55, "&gt;1")&gt;1,AVERAGE(SMALL(($E55:H55),{1,2,3,4}))-$F$1,COUNTIF($G55:H55, "&gt;0")=1,AVERAGE(SMALL(($E55:H55),{1,2,3}))-$F$1,COUNTIF($G55:H55, "=0")=0,AVERAGE(SMALL(($E55:H55),{1,2}))-$F$1)</f>
        <v>10.200000000000003</v>
      </c>
      <c r="U55" s="29">
        <f>_xlfn.IFS(COUNTIF($G55:I55, "&gt;1")&gt;6,AVERAGE(SMALL(($G55:I55),{1,2,3,4,5}))-$F$1,COUNTIF($G55:I55, "&gt;1")&gt;5,AVERAGE(SMALL(($G55:I55),{1,2,3,4}))-$F$1,COUNTIF($G55:I55, "&gt;1")&gt;3,AVERAGE(SMALL(($F55:I55),{1,2,3,4}))-$F$1,COUNTIF($G55:I55, "&gt;1")&gt;1,AVERAGE(SMALL(($E55:I55),{1,2,3,4}))-$F$1,COUNTIF($G55:I55, "&gt;0")=1,AVERAGE(SMALL(($E55:I55),{1,2,3}))-$F$1,COUNTIF($G55:I55, "=0")=0,AVERAGE(SMALL(($E55:I55),{1,2}))-$F$1)</f>
        <v>10.666666666666664</v>
      </c>
      <c r="V55" s="29">
        <f>_xlfn.IFS(COUNTIF($G55:J55, "&gt;1")&gt;6,AVERAGE(SMALL(($G55:J55),{1,2,3,4,5}))-$F$1,COUNTIF($G55:J55, "&gt;1")&gt;5,AVERAGE(SMALL(($G55:J55),{1,2,3,4}))-$F$1,COUNTIF($G55:J55, "&gt;1")&gt;3,AVERAGE(SMALL(($F55:J55),{1,2,3,4}))-$F$1,COUNTIF($G55:J55, "&gt;1")&gt;1,AVERAGE(SMALL(($E55:J55),{1,2,3,4}))-$F$1,COUNTIF($G55:J55, "&gt;0")=1,AVERAGE(SMALL(($E55:J55),{1,2,3}))-$F$1,COUNTIF($G55:J55, "=0")=0,AVERAGE(SMALL(($E55:J55),{1,2}))-$F$1)</f>
        <v>10.149999999999999</v>
      </c>
      <c r="W55" s="29">
        <f>_xlfn.IFS(COUNTIF($G55:K55, "&gt;1")&gt;6,AVERAGE(SMALL(($G55:K55),{1,2,3,4,5}))-$F$1,COUNTIF($G55:K55, "&gt;1")&gt;5,AVERAGE(SMALL(($G55:K55),{1,2,3,4}))-$F$1,COUNTIF($G55:K55, "&gt;1")&gt;3,AVERAGE(SMALL(($F55:K55),{1,2,3,4}))-$F$1,COUNTIF($G55:K55, "&gt;1")&gt;1,AVERAGE(SMALL(($E55:K55),{1,2,3,4}))-$F$1,COUNTIF($G55:K55, "&gt;0")=1,AVERAGE(SMALL(($E55:K55),{1,2,3}))-$F$1,COUNTIF($G55:K55, "=0")=0,AVERAGE(SMALL(($E55:K55),{1,2}))-$F$1)</f>
        <v>9.8999999999999986</v>
      </c>
      <c r="X55" s="29">
        <f>_xlfn.IFS(COUNTIF($G55:L55, "&gt;1")&gt;6,AVERAGE(SMALL(($G55:L55),{1,2,3,4,5}))-$F$1,COUNTIF($G55:L55, "&gt;1")&gt;5,AVERAGE(SMALL(($G55:L55),{1,2,3,4}))-$F$1,COUNTIF($G55:L55, "&gt;1")&gt;3,AVERAGE(SMALL(($F55:L55),{1,2,3,4}))-$F$1,COUNTIF($G55:L55, "&gt;1")&gt;1,AVERAGE(SMALL(($E55:L55),{1,2,3,4}))-$F$1,COUNTIF($G55:L55, "&gt;0")=1,AVERAGE(SMALL(($E55:L55),{1,2,3}))-$F$1,COUNTIF($G55:L55, "=0")=0,AVERAGE(SMALL(($E55:L55),{1,2}))-$F$1)</f>
        <v>9.8999999999999986</v>
      </c>
      <c r="Y55" s="29">
        <f>_xlfn.IFS(COUNTIF($G55:M55, "&gt;1")&gt;6,AVERAGE(SMALL(($G55:M55),{1,2,3,4,5}))-$F$1,COUNTIF($G55:M55, "&gt;1")&gt;5,AVERAGE(SMALL(($G55:M55),{1,2,3,4}))-$F$1,COUNTIF($G55:M55, "&gt;1")&gt;3,AVERAGE(SMALL(($F55:M55),{1,2,3,4}))-$F$1,COUNTIF($G55:M55, "&gt;1")&gt;1,AVERAGE(SMALL(($E55:M55),{1,2,3,4}))-$F$1,COUNTIF($G55:M55, "&gt;0")=1,AVERAGE(SMALL(($E55:M55),{1,2,3}))-$F$1,COUNTIF($G55:M55, "=0")=0,AVERAGE(SMALL(($E55:M55),{1,2}))-$F$1)</f>
        <v>9.75</v>
      </c>
      <c r="Z55" s="29">
        <f>_xlfn.IFS(COUNTIF($G55:N55, "&gt;1")&gt;6,AVERAGE(SMALL(($G55:N55),{1,2,3,4,5}))-$F$1,COUNTIF($G55:N55, "&gt;1")&gt;5,AVERAGE(SMALL(($G55:N55),{1,2,3,4}))-$F$1,COUNTIF($G55:N55, "&gt;1")&gt;3,AVERAGE(SMALL(($F55:N55),{1,2,3,4}))-$F$1,COUNTIF($G55:N55, "&gt;1")&gt;1,AVERAGE(SMALL(($E55:N55),{1,2,3,4}))-$F$1,COUNTIF($G55:N55, "&gt;0")=1,AVERAGE(SMALL(($E55:N55),{1,2,3}))-$F$1,COUNTIF($G55:N55, "=0")=0,AVERAGE(SMALL(($E55:N55),{1,2}))-$F$1)</f>
        <v>9.75</v>
      </c>
      <c r="AA55" s="29">
        <f>_xlfn.IFS(COUNTIF($G55:O55, "&gt;1")&gt;6,AVERAGE(SMALL(($G55:O55),{1,2,3,4,5}))-$F$1,COUNTIF($G55:O55, "&gt;1")&gt;5,AVERAGE(SMALL(($G55:O55),{1,2,3,4}))-$F$1,COUNTIF($G55:O55, "&gt;1")&gt;3,AVERAGE(SMALL(($F55:O55),{1,2,3,4}))-$F$1,COUNTIF($G55:O55, "&gt;1")&gt;1,AVERAGE(SMALL(($E55:O55),{1,2,3,4}))-$F$1,COUNTIF($G55:O55, "&gt;0")=1,AVERAGE(SMALL(($E55:O55),{1,2,3}))-$F$1,COUNTIF($G55:O55, "=0")=0,AVERAGE(SMALL(($E55:O55),{1,2}))-$F$1)</f>
        <v>9.3500000000000014</v>
      </c>
      <c r="AB55" s="29">
        <f>_xlfn.IFS(COUNTIF($G55:P55, "&gt;1")&gt;6,AVERAGE(SMALL(($G55:P55),{1,2,3,4,5}))-$F$1,COUNTIF($G55:P55, "&gt;1")&gt;5,AVERAGE(SMALL(($G55:P55),{1,2,3,4}))-$F$1,COUNTIF($G55:P55, "&gt;1")&gt;3,AVERAGE(SMALL(($F55:P55),{1,2,3,4}))-$F$1,COUNTIF($G55:P55, "&gt;1")&gt;1,AVERAGE(SMALL(($E55:P55),{1,2,3,4}))-$F$1,COUNTIF($G55:P55, "&gt;0")=1,AVERAGE(SMALL(($E55:P55),{1,2,3}))-$F$1,COUNTIF($G55:P55, "=0")=0,AVERAGE(SMALL(($E55:P55),{1,2}))-$F$1)</f>
        <v>9.3500000000000014</v>
      </c>
      <c r="AC55" s="29">
        <f>_xlfn.IFS(COUNTIF($G55:Q55, "&gt;1")&gt;6,AVERAGE(SMALL(($G55:Q55),{1,2,3,4,5}))-$F$1,COUNTIF($G55:Q55, "&gt;1")&gt;5,AVERAGE(SMALL(($G55:Q55),{1,2,3,4}))-$F$1,COUNTIF($G55:Q55, "&gt;1")&gt;3,AVERAGE(SMALL(($F55:Q55),{1,2,3,4}))-$F$1,COUNTIF($G55:Q55, "&gt;1")&gt;1,AVERAGE(SMALL(($E55:Q55),{1,2,3,4}))-$F$1,COUNTIF($G55:Q55, "&gt;0")=1,AVERAGE(SMALL(($E55:Q55),{1,2,3}))-$F$1,COUNTIF($G55:Q55, "=0")=0,AVERAGE(SMALL(($E55:Q55),{1,2}))-$F$1)</f>
        <v>9.3500000000000014</v>
      </c>
      <c r="AD55" s="30">
        <f t="shared" si="6"/>
        <v>6</v>
      </c>
      <c r="AE55" s="31">
        <v>2</v>
      </c>
    </row>
    <row r="56" spans="1:32" s="44" customFormat="1" ht="15.75" x14ac:dyDescent="0.25">
      <c r="A56" s="25" t="s">
        <v>102</v>
      </c>
      <c r="B56" s="26" t="str">
        <f>INDEX('[1]2025 Sign Ups'!$C$2:$C$103,MATCH(A56,'[1]2025 Sign Ups'!$B$2:$B$103,0))</f>
        <v>Y</v>
      </c>
      <c r="C56" s="26">
        <f>VLOOKUP($A56,'[1]2025 Sign Ups'!$B$2:$F$127,4,FALSE)</f>
        <v>6</v>
      </c>
      <c r="D56" s="26" t="str">
        <f>VLOOKUP($A56,'[1]2025 Sign Ups'!$B$2:$G$127,5,FALSE)</f>
        <v>R</v>
      </c>
      <c r="E56" s="27">
        <f t="shared" si="8"/>
        <v>39.4</v>
      </c>
      <c r="F56" s="27">
        <f t="shared" si="5"/>
        <v>39.4</v>
      </c>
      <c r="G56" s="28">
        <f>INDEX('[1]WK 1 F9 2025'!$Y$4:$Y$105, MATCH(A56,'[1]WK 1 F9 2025'!$N$4:$N$105,0))</f>
        <v>41</v>
      </c>
      <c r="H56" s="28">
        <f>INDEX('[1]WK 2 B9 2025'!$Y$4:$Y$105, MATCH($A56,'[1]WK 2 B9 2025'!$N$4:$N$105,0))</f>
        <v>48</v>
      </c>
      <c r="I56" s="28">
        <f>INDEX('[1]WK 3 F9 2025'!$Y$4:$Y$107, MATCH(A56,'[1]WK 3 F9 2025'!$N$4:$N$107,0))</f>
        <v>41</v>
      </c>
      <c r="J56" s="28">
        <f>INDEX('[1]WK 4 B9 2025'!$Y$4:$Y$105, MATCH(A56,'[1]WK 4 B9 2025'!$N$4:$N$105,0))</f>
        <v>41</v>
      </c>
      <c r="K56" s="28">
        <f>INDEX('[1]WK 5 F9 2025'!$Y$4:$Y$105, MATCH(A56,'[1]WK 5 F9 2025'!$N$4:$N$105,0))</f>
        <v>38</v>
      </c>
      <c r="L56" s="28">
        <f>INDEX('[1]WK 6 B9 2025'!$Y$4:$Y$105, MATCH(A56,'[1]WK 6 B9 2025'!$N$4:$N$105,0))</f>
        <v>39</v>
      </c>
      <c r="M56" s="28" t="str">
        <f>INDEX('[1]WK 7 F9 2025'!$Y$4:$Y$107, MATCH(A56,'[1]WK 7 F9 2025'!$N$4:$N$107,0))</f>
        <v/>
      </c>
      <c r="N56" s="28">
        <f>INDEX('[1]WK 8 B9 2025'!$Y$4:$Y$103, MATCH(A56,'[1]WK 8 B9 2025'!$N$4:$N$103,0))</f>
        <v>37</v>
      </c>
      <c r="O56" s="28" t="str">
        <f>INDEX('[1]WK 9 F9 2025'!$Y$4:$Y$105, MATCH(A56,'[1]WK 9 F9 2025'!$N$4:$N$105,0))</f>
        <v/>
      </c>
      <c r="P56" s="28" t="str">
        <f>INDEX('[1]WK 10 B9 2025'!$Y$4:$Y$103, MATCH(A56,'[1]WK 10 B9 2025'!$N$4:$N$103,0))</f>
        <v/>
      </c>
      <c r="Q56" s="28" t="str">
        <f>INDEX('[1]WK 11 F9 2025'!$Y$4:$Y$105, MATCH(A56,'[1]WK 11 F9 2025'!$N$4:$N$105,0))</f>
        <v/>
      </c>
      <c r="R56" s="27">
        <f>VLOOKUP($A56,'[1]2025 Sign Ups'!$B$2:$K$104,3,FALSE)</f>
        <v>4</v>
      </c>
      <c r="S56" s="29">
        <f>_xlfn.IFS(COUNTIF($G56:G56, "&gt;6")&gt;6,AVERAGE(SMALL(($G56:G56),{1,2,3,4,5}))-$F$1,COUNTIF($G56:G56, "&gt;5")&gt;3,AVERAGE(SMALL(($G56:G56),{1,2,3,4}))-$F$1,COUNTIF($G56:G56, "&gt;3")&gt;3,AVERAGE(SMALL(($F56:G56),{1,2,3,4}))-$F$1,COUNTIF($G56:G56, "&gt;1")&gt;1,AVERAGE(SMALL(($E56:G56),{1,2,3,4}))-$F$1,COUNTIF($G56:G56, "&gt;0")=1,AVERAGE(SMALL(($E56:G56),{1,2,3}))-$F$1,COUNTIF($G56:G56, "=0")=0,AVERAGE(SMALL(($E56:G56),{1,2}))-$F$1)</f>
        <v>4.5333333333333314</v>
      </c>
      <c r="T56" s="29">
        <f>_xlfn.IFS(COUNTIF($G56:H56, "&gt;1")&gt;6,AVERAGE(SMALL(($G56:H56),{1,2,3,4,5}))-$F$1,COUNTIF($G56:H56, "&gt;1")&gt;5,AVERAGE(SMALL(($G56:H56),{1,2,3,4}))-$F$1,COUNTIF($G56:H56, "&gt;1")&gt;3,AVERAGE(SMALL(($F56:H56),{1,2,3,4}))-$F$1,COUNTIF($G56:H56, "&gt;1")&gt;1,AVERAGE(SMALL(($E56:H56),{1,2,3,4}))-$F$1,COUNTIF($G56:H56, "&gt;0")=1,AVERAGE(SMALL(($E56:H56),{1,2,3}))-$F$1,COUNTIF($G56:H56, "=0")=0,AVERAGE(SMALL(($E56:H56),{1,2}))-$F$1)</f>
        <v>6.5500000000000043</v>
      </c>
      <c r="U56" s="29">
        <f>_xlfn.IFS(COUNTIF($G56:I56, "&gt;1")&gt;6,AVERAGE(SMALL(($G56:I56),{1,2,3,4,5}))-$F$1,COUNTIF($G56:I56, "&gt;1")&gt;5,AVERAGE(SMALL(($G56:I56),{1,2,3,4}))-$F$1,COUNTIF($G56:I56, "&gt;1")&gt;3,AVERAGE(SMALL(($F56:I56),{1,2,3,4}))-$F$1,COUNTIF($G56:I56, "&gt;1")&gt;1,AVERAGE(SMALL(($E56:I56),{1,2,3,4}))-$F$1,COUNTIF($G56:I56, "&gt;0")=1,AVERAGE(SMALL(($E56:I56),{1,2,3}))-$F$1,COUNTIF($G56:I56, "=0")=0,AVERAGE(SMALL(($E56:I56),{1,2}))-$F$1)</f>
        <v>4.8000000000000043</v>
      </c>
      <c r="V56" s="29">
        <f>_xlfn.IFS(COUNTIF($G56:J56, "&gt;1")&gt;6,AVERAGE(SMALL(($G56:J56),{1,2,3,4,5}))-$F$1,COUNTIF($G56:J56, "&gt;1")&gt;5,AVERAGE(SMALL(($G56:J56),{1,2,3,4}))-$F$1,COUNTIF($G56:J56, "&gt;1")&gt;3,AVERAGE(SMALL(($F56:J56),{1,2,3,4}))-$F$1,COUNTIF($G56:J56, "&gt;1")&gt;1,AVERAGE(SMALL(($E56:J56),{1,2,3,4}))-$F$1,COUNTIF($G56:J56, "&gt;0")=1,AVERAGE(SMALL(($E56:J56),{1,2,3}))-$F$1,COUNTIF($G56:J56, "=0")=0,AVERAGE(SMALL(($E56:J56),{1,2}))-$F$1)</f>
        <v>5.2000000000000028</v>
      </c>
      <c r="W56" s="29">
        <f>_xlfn.IFS(COUNTIF($G56:K56, "&gt;1")&gt;6,AVERAGE(SMALL(($G56:K56),{1,2,3,4,5}))-$F$1,COUNTIF($G56:K56, "&gt;1")&gt;5,AVERAGE(SMALL(($G56:K56),{1,2,3,4}))-$F$1,COUNTIF($G56:K56, "&gt;1")&gt;3,AVERAGE(SMALL(($F56:K56),{1,2,3,4}))-$F$1,COUNTIF($G56:K56, "&gt;1")&gt;1,AVERAGE(SMALL(($E56:K56),{1,2,3,4}))-$F$1,COUNTIF($G56:K56, "&gt;0")=1,AVERAGE(SMALL(($E56:K56),{1,2,3}))-$F$1,COUNTIF($G56:K56, "=0")=0,AVERAGE(SMALL(($E56:K56),{1,2}))-$F$1)</f>
        <v>4.4500000000000028</v>
      </c>
      <c r="X56" s="29">
        <f>_xlfn.IFS(COUNTIF($G56:L56, "&gt;1")&gt;6,AVERAGE(SMALL(($G56:L56),{1,2,3,4,5}))-$F$1,COUNTIF($G56:L56, "&gt;1")&gt;5,AVERAGE(SMALL(($G56:L56),{1,2,3,4}))-$F$1,COUNTIF($G56:L56, "&gt;1")&gt;3,AVERAGE(SMALL(($F56:L56),{1,2,3,4}))-$F$1,COUNTIF($G56:L56, "&gt;1")&gt;1,AVERAGE(SMALL(($E56:L56),{1,2,3,4}))-$F$1,COUNTIF($G56:L56, "&gt;0")=1,AVERAGE(SMALL(($E56:L56),{1,2,3}))-$F$1,COUNTIF($G56:L56, "=0")=0,AVERAGE(SMALL(($E56:L56),{1,2}))-$F$1)</f>
        <v>4.3500000000000014</v>
      </c>
      <c r="Y56" s="29">
        <f>_xlfn.IFS(COUNTIF($G56:M56, "&gt;1")&gt;6,AVERAGE(SMALL(($G56:M56),{1,2,3,4,5}))-$F$1,COUNTIF($G56:M56, "&gt;1")&gt;5,AVERAGE(SMALL(($G56:M56),{1,2,3,4}))-$F$1,COUNTIF($G56:M56, "&gt;1")&gt;3,AVERAGE(SMALL(($F56:M56),{1,2,3,4}))-$F$1,COUNTIF($G56:M56, "&gt;1")&gt;1,AVERAGE(SMALL(($E56:M56),{1,2,3,4}))-$F$1,COUNTIF($G56:M56, "&gt;0")=1,AVERAGE(SMALL(($E56:M56),{1,2,3}))-$F$1,COUNTIF($G56:M56, "=0")=0,AVERAGE(SMALL(($E56:M56),{1,2}))-$F$1)</f>
        <v>4.3500000000000014</v>
      </c>
      <c r="Z56" s="29">
        <f>_xlfn.IFS(COUNTIF($G56:N56, "&gt;1")&gt;6,AVERAGE(SMALL(($G56:N56),{1,2,3,4,5}))-$F$1,COUNTIF($G56:N56, "&gt;1")&gt;5,AVERAGE(SMALL(($G56:N56),{1,2,3,4}))-$F$1,COUNTIF($G56:N56, "&gt;1")&gt;3,AVERAGE(SMALL(($F56:N56),{1,2,3,4}))-$F$1,COUNTIF($G56:N56, "&gt;1")&gt;1,AVERAGE(SMALL(($E56:N56),{1,2,3,4}))-$F$1,COUNTIF($G56:N56, "&gt;0")=1,AVERAGE(SMALL(($E56:N56),{1,2,3}))-$F$1,COUNTIF($G56:N56, "=0")=0,AVERAGE(SMALL(($E56:N56),{1,2}))-$F$1)</f>
        <v>3.8000000000000043</v>
      </c>
      <c r="AA56" s="29">
        <f>_xlfn.IFS(COUNTIF($G56:O56, "&gt;1")&gt;6,AVERAGE(SMALL(($G56:O56),{1,2,3,4,5}))-$F$1,COUNTIF($G56:O56, "&gt;1")&gt;5,AVERAGE(SMALL(($G56:O56),{1,2,3,4}))-$F$1,COUNTIF($G56:O56, "&gt;1")&gt;3,AVERAGE(SMALL(($F56:O56),{1,2,3,4}))-$F$1,COUNTIF($G56:O56, "&gt;1")&gt;1,AVERAGE(SMALL(($E56:O56),{1,2,3,4}))-$F$1,COUNTIF($G56:O56, "&gt;0")=1,AVERAGE(SMALL(($E56:O56),{1,2,3}))-$F$1,COUNTIF($G56:O56, "=0")=0,AVERAGE(SMALL(($E56:O56),{1,2}))-$F$1)</f>
        <v>3.8000000000000043</v>
      </c>
      <c r="AB56" s="29">
        <f>_xlfn.IFS(COUNTIF($G56:P56, "&gt;1")&gt;6,AVERAGE(SMALL(($G56:P56),{1,2,3,4,5}))-$F$1,COUNTIF($G56:P56, "&gt;1")&gt;5,AVERAGE(SMALL(($G56:P56),{1,2,3,4}))-$F$1,COUNTIF($G56:P56, "&gt;1")&gt;3,AVERAGE(SMALL(($F56:P56),{1,2,3,4}))-$F$1,COUNTIF($G56:P56, "&gt;1")&gt;1,AVERAGE(SMALL(($E56:P56),{1,2,3,4}))-$F$1,COUNTIF($G56:P56, "&gt;0")=1,AVERAGE(SMALL(($E56:P56),{1,2,3}))-$F$1,COUNTIF($G56:P56, "=0")=0,AVERAGE(SMALL(($E56:P56),{1,2}))-$F$1)</f>
        <v>3.8000000000000043</v>
      </c>
      <c r="AC56" s="29">
        <f>_xlfn.IFS(COUNTIF($G56:Q56, "&gt;1")&gt;6,AVERAGE(SMALL(($G56:Q56),{1,2,3,4,5}))-$F$1,COUNTIF($G56:Q56, "&gt;1")&gt;5,AVERAGE(SMALL(($G56:Q56),{1,2,3,4}))-$F$1,COUNTIF($G56:Q56, "&gt;1")&gt;3,AVERAGE(SMALL(($F56:Q56),{1,2,3,4}))-$F$1,COUNTIF($G56:Q56, "&gt;1")&gt;1,AVERAGE(SMALL(($E56:Q56),{1,2,3,4}))-$F$1,COUNTIF($G56:Q56, "&gt;0")=1,AVERAGE(SMALL(($E56:Q56),{1,2,3}))-$F$1,COUNTIF($G56:Q56, "=0")=0,AVERAGE(SMALL(($E56:Q56),{1,2}))-$F$1)</f>
        <v>3.8000000000000043</v>
      </c>
      <c r="AD56" s="30">
        <f t="shared" si="6"/>
        <v>7</v>
      </c>
      <c r="AE56" s="31">
        <v>2</v>
      </c>
      <c r="AF56" s="44" t="b">
        <f>COUNTIF($G55:H55,"&gt;0")=1</f>
        <v>0</v>
      </c>
    </row>
    <row r="57" spans="1:32" ht="15.75" x14ac:dyDescent="0.25">
      <c r="A57" s="25" t="s">
        <v>103</v>
      </c>
      <c r="B57" s="26" t="str">
        <f>INDEX('[1]2025 Sign Ups'!$C$2:$C$103,MATCH(A57,'[1]2025 Sign Ups'!$B$2:$B$103,0))</f>
        <v>Y</v>
      </c>
      <c r="C57" s="26">
        <f>VLOOKUP($A57,'[1]2025 Sign Ups'!$B$2:$F$127,4,FALSE)</f>
        <v>3</v>
      </c>
      <c r="D57" s="26" t="str">
        <f>VLOOKUP($A57,'[1]2025 Sign Ups'!$B$2:$G$127,5,FALSE)</f>
        <v>R</v>
      </c>
      <c r="E57" s="27">
        <f t="shared" si="8"/>
        <v>43</v>
      </c>
      <c r="F57" s="27">
        <f t="shared" si="5"/>
        <v>43</v>
      </c>
      <c r="G57" s="28">
        <f>INDEX('[1]WK 1 F9 2025'!$Y$4:$Y$105, MATCH(A57,'[1]WK 1 F9 2025'!$N$4:$N$105,0))</f>
        <v>42</v>
      </c>
      <c r="H57" s="28">
        <f>INDEX('[1]WK 2 B9 2025'!$Y$4:$Y$105, MATCH($A57,'[1]WK 2 B9 2025'!$N$4:$N$105,0))</f>
        <v>42</v>
      </c>
      <c r="I57" s="28">
        <f>INDEX('[1]WK 3 F9 2025'!$Y$4:$Y$107, MATCH(A57,'[1]WK 3 F9 2025'!$N$4:$N$107,0))</f>
        <v>45</v>
      </c>
      <c r="J57" s="28" t="str">
        <f>INDEX('[1]WK 4 B9 2025'!$Y$4:$Y$105, MATCH(A57,'[1]WK 4 B9 2025'!$N$4:$N$105,0))</f>
        <v/>
      </c>
      <c r="K57" s="28" t="str">
        <f>INDEX('[1]WK 5 F9 2025'!$Y$4:$Y$105, MATCH(A57,'[1]WK 5 F9 2025'!$N$4:$N$105,0))</f>
        <v/>
      </c>
      <c r="L57" s="28" t="str">
        <f>INDEX('[1]WK 6 B9 2025'!$Y$4:$Y$105, MATCH(A57,'[1]WK 6 B9 2025'!$N$4:$N$105,0))</f>
        <v/>
      </c>
      <c r="M57" s="28">
        <f>INDEX('[1]WK 7 F9 2025'!$Y$4:$Y$107, MATCH(A57,'[1]WK 7 F9 2025'!$N$4:$N$107,0))</f>
        <v>42</v>
      </c>
      <c r="N57" s="28">
        <f>INDEX('[1]WK 8 B9 2025'!$Y$4:$Y$103, MATCH(A57,'[1]WK 8 B9 2025'!$N$4:$N$103,0))</f>
        <v>43</v>
      </c>
      <c r="O57" s="28" t="str">
        <f>INDEX('[1]WK 9 F9 2025'!$Y$4:$Y$105, MATCH(A57,'[1]WK 9 F9 2025'!$N$4:$N$105,0))</f>
        <v/>
      </c>
      <c r="P57" s="28" t="str">
        <f>INDEX('[1]WK 10 B9 2025'!$Y$4:$Y$103, MATCH(A57,'[1]WK 10 B9 2025'!$N$4:$N$103,0))</f>
        <v/>
      </c>
      <c r="Q57" s="28" t="str">
        <f>INDEX('[1]WK 11 F9 2025'!$Y$4:$Y$105, MATCH(A57,'[1]WK 11 F9 2025'!$N$4:$N$105,0))</f>
        <v/>
      </c>
      <c r="R57" s="27">
        <f>VLOOKUP($A57,'[1]2025 Sign Ups'!$B$2:$K$104,3,FALSE)</f>
        <v>7.6000000000000014</v>
      </c>
      <c r="S57" s="29">
        <f>_xlfn.IFS(COUNTIF($G57:G57, "&gt;6")&gt;6,AVERAGE(SMALL(($G57:G57),{1,2,3,4,5}))-$F$1,COUNTIF($G57:G57, "&gt;5")&gt;3,AVERAGE(SMALL(($G57:G57),{1,2,3,4}))-$F$1,COUNTIF($G57:G57, "&gt;3")&gt;3,AVERAGE(SMALL(($F57:G57),{1,2,3,4}))-$F$1,COUNTIF($G57:G57, "&gt;1")&gt;1,AVERAGE(SMALL(($E57:G57),{1,2,3,4}))-$F$1,COUNTIF($G57:G57, "&gt;0")=1,AVERAGE(SMALL(($E57:G57),{1,2,3}))-$F$1,COUNTIF($G57:G57, "=0")=0,AVERAGE(SMALL(($E57:G57),{1,2}))-$F$1)</f>
        <v>7.2666666666666657</v>
      </c>
      <c r="T57" s="29">
        <f>_xlfn.IFS(COUNTIF($G57:H57, "&gt;1")&gt;6,AVERAGE(SMALL(($G57:H57),{1,2,3,4,5}))-$F$1,COUNTIF($G57:H57, "&gt;1")&gt;5,AVERAGE(SMALL(($G57:H57),{1,2,3,4}))-$F$1,COUNTIF($G57:H57, "&gt;1")&gt;3,AVERAGE(SMALL(($F57:H57),{1,2,3,4}))-$F$1,COUNTIF($G57:H57, "&gt;1")&gt;1,AVERAGE(SMALL(($E57:H57),{1,2,3,4}))-$F$1,COUNTIF($G57:H57, "&gt;0")=1,AVERAGE(SMALL(($E57:H57),{1,2,3}))-$F$1,COUNTIF($G57:H57, "=0")=0,AVERAGE(SMALL(($E57:H57),{1,2}))-$F$1)</f>
        <v>7.1000000000000014</v>
      </c>
      <c r="U57" s="29">
        <f>_xlfn.IFS(COUNTIF($G57:I57, "&gt;1")&gt;6,AVERAGE(SMALL(($G57:I57),{1,2,3,4,5}))-$F$1,COUNTIF($G57:I57, "&gt;1")&gt;5,AVERAGE(SMALL(($G57:I57),{1,2,3,4}))-$F$1,COUNTIF($G57:I57, "&gt;1")&gt;3,AVERAGE(SMALL(($F57:I57),{1,2,3,4}))-$F$1,COUNTIF($G57:I57, "&gt;1")&gt;1,AVERAGE(SMALL(($E57:I57),{1,2,3,4}))-$F$1,COUNTIF($G57:I57, "&gt;0")=1,AVERAGE(SMALL(($E57:I57),{1,2,3}))-$F$1,COUNTIF($G57:I57, "=0")=0,AVERAGE(SMALL(($E57:I57),{1,2}))-$F$1)</f>
        <v>7.1000000000000014</v>
      </c>
      <c r="V57" s="29">
        <f>_xlfn.IFS(COUNTIF($G57:J57, "&gt;1")&gt;6,AVERAGE(SMALL(($G57:J57),{1,2,3,4,5}))-$F$1,COUNTIF($G57:J57, "&gt;1")&gt;5,AVERAGE(SMALL(($G57:J57),{1,2,3,4}))-$F$1,COUNTIF($G57:J57, "&gt;1")&gt;3,AVERAGE(SMALL(($F57:J57),{1,2,3,4}))-$F$1,COUNTIF($G57:J57, "&gt;1")&gt;1,AVERAGE(SMALL(($E57:J57),{1,2,3,4}))-$F$1,COUNTIF($G57:J57, "&gt;0")=1,AVERAGE(SMALL(($E57:J57),{1,2,3}))-$F$1,COUNTIF($G57:J57, "=0")=0,AVERAGE(SMALL(($E57:J57),{1,2}))-$F$1)</f>
        <v>7.1000000000000014</v>
      </c>
      <c r="W57" s="29">
        <f>_xlfn.IFS(COUNTIF($G57:K57, "&gt;1")&gt;6,AVERAGE(SMALL(($G57:K57),{1,2,3,4,5}))-$F$1,COUNTIF($G57:K57, "&gt;1")&gt;5,AVERAGE(SMALL(($G57:K57),{1,2,3,4}))-$F$1,COUNTIF($G57:K57, "&gt;1")&gt;3,AVERAGE(SMALL(($F57:K57),{1,2,3,4}))-$F$1,COUNTIF($G57:K57, "&gt;1")&gt;1,AVERAGE(SMALL(($E57:K57),{1,2,3,4}))-$F$1,COUNTIF($G57:K57, "&gt;0")=1,AVERAGE(SMALL(($E57:K57),{1,2,3}))-$F$1,COUNTIF($G57:K57, "=0")=0,AVERAGE(SMALL(($E57:K57),{1,2}))-$F$1)</f>
        <v>7.1000000000000014</v>
      </c>
      <c r="X57" s="29">
        <f>_xlfn.IFS(COUNTIF($G57:L57, "&gt;1")&gt;6,AVERAGE(SMALL(($G57:L57),{1,2,3,4,5}))-$F$1,COUNTIF($G57:L57, "&gt;1")&gt;5,AVERAGE(SMALL(($G57:L57),{1,2,3,4}))-$F$1,COUNTIF($G57:L57, "&gt;1")&gt;3,AVERAGE(SMALL(($F57:L57),{1,2,3,4}))-$F$1,COUNTIF($G57:L57, "&gt;1")&gt;1,AVERAGE(SMALL(($E57:L57),{1,2,3,4}))-$F$1,COUNTIF($G57:L57, "&gt;0")=1,AVERAGE(SMALL(($E57:L57),{1,2,3}))-$F$1,COUNTIF($G57:L57, "=0")=0,AVERAGE(SMALL(($E57:L57),{1,2}))-$F$1)</f>
        <v>7.1000000000000014</v>
      </c>
      <c r="Y57" s="29">
        <f>_xlfn.IFS(COUNTIF($G57:M57, "&gt;1")&gt;6,AVERAGE(SMALL(($G57:M57),{1,2,3,4,5}))-$F$1,COUNTIF($G57:M57, "&gt;1")&gt;5,AVERAGE(SMALL(($G57:M57),{1,2,3,4}))-$F$1,COUNTIF($G57:M57, "&gt;1")&gt;3,AVERAGE(SMALL(($F57:M57),{1,2,3,4}))-$F$1,COUNTIF($G57:M57, "&gt;1")&gt;1,AVERAGE(SMALL(($E57:M57),{1,2,3,4}))-$F$1,COUNTIF($G57:M57, "&gt;0")=1,AVERAGE(SMALL(($E57:M57),{1,2,3}))-$F$1,COUNTIF($G57:M57, "=0")=0,AVERAGE(SMALL(($E57:M57),{1,2}))-$F$1)</f>
        <v>6.8500000000000014</v>
      </c>
      <c r="Z57" s="29">
        <f>_xlfn.IFS(COUNTIF($G57:N57, "&gt;1")&gt;6,AVERAGE(SMALL(($G57:N57),{1,2,3,4,5}))-$F$1,COUNTIF($G57:N57, "&gt;1")&gt;5,AVERAGE(SMALL(($G57:N57),{1,2,3,4}))-$F$1,COUNTIF($G57:N57, "&gt;1")&gt;3,AVERAGE(SMALL(($F57:N57),{1,2,3,4}))-$F$1,COUNTIF($G57:N57, "&gt;1")&gt;1,AVERAGE(SMALL(($E57:N57),{1,2,3,4}))-$F$1,COUNTIF($G57:N57, "&gt;0")=1,AVERAGE(SMALL(($E57:N57),{1,2,3}))-$F$1,COUNTIF($G57:N57, "=0")=0,AVERAGE(SMALL(($E57:N57),{1,2}))-$F$1)</f>
        <v>6.8500000000000014</v>
      </c>
      <c r="AA57" s="29">
        <f>_xlfn.IFS(COUNTIF($G57:O57, "&gt;1")&gt;6,AVERAGE(SMALL(($G57:O57),{1,2,3,4,5}))-$F$1,COUNTIF($G57:O57, "&gt;1")&gt;5,AVERAGE(SMALL(($G57:O57),{1,2,3,4}))-$F$1,COUNTIF($G57:O57, "&gt;1")&gt;3,AVERAGE(SMALL(($F57:O57),{1,2,3,4}))-$F$1,COUNTIF($G57:O57, "&gt;1")&gt;1,AVERAGE(SMALL(($E57:O57),{1,2,3,4}))-$F$1,COUNTIF($G57:O57, "&gt;0")=1,AVERAGE(SMALL(($E57:O57),{1,2,3}))-$F$1,COUNTIF($G57:O57, "=0")=0,AVERAGE(SMALL(($E57:O57),{1,2}))-$F$1)</f>
        <v>6.8500000000000014</v>
      </c>
      <c r="AB57" s="29">
        <f>_xlfn.IFS(COUNTIF($G57:P57, "&gt;1")&gt;6,AVERAGE(SMALL(($G57:P57),{1,2,3,4,5}))-$F$1,COUNTIF($G57:P57, "&gt;1")&gt;5,AVERAGE(SMALL(($G57:P57),{1,2,3,4}))-$F$1,COUNTIF($G57:P57, "&gt;1")&gt;3,AVERAGE(SMALL(($F57:P57),{1,2,3,4}))-$F$1,COUNTIF($G57:P57, "&gt;1")&gt;1,AVERAGE(SMALL(($E57:P57),{1,2,3,4}))-$F$1,COUNTIF($G57:P57, "&gt;0")=1,AVERAGE(SMALL(($E57:P57),{1,2,3}))-$F$1,COUNTIF($G57:P57, "=0")=0,AVERAGE(SMALL(($E57:P57),{1,2}))-$F$1)</f>
        <v>6.8500000000000014</v>
      </c>
      <c r="AC57" s="29">
        <f>_xlfn.IFS(COUNTIF($G57:Q57, "&gt;1")&gt;6,AVERAGE(SMALL(($G57:Q57),{1,2,3,4,5}))-$F$1,COUNTIF($G57:Q57, "&gt;1")&gt;5,AVERAGE(SMALL(($G57:Q57),{1,2,3,4}))-$F$1,COUNTIF($G57:Q57, "&gt;1")&gt;3,AVERAGE(SMALL(($F57:Q57),{1,2,3,4}))-$F$1,COUNTIF($G57:Q57, "&gt;1")&gt;1,AVERAGE(SMALL(($E57:Q57),{1,2,3,4}))-$F$1,COUNTIF($G57:Q57, "&gt;0")=1,AVERAGE(SMALL(($E57:Q57),{1,2,3}))-$F$1,COUNTIF($G57:Q57, "=0")=0,AVERAGE(SMALL(($E57:Q57),{1,2}))-$F$1)</f>
        <v>6.8500000000000014</v>
      </c>
      <c r="AD57" s="30">
        <f t="shared" si="6"/>
        <v>5</v>
      </c>
      <c r="AE57" s="31">
        <v>2</v>
      </c>
    </row>
    <row r="58" spans="1:32" s="44" customFormat="1" ht="15.75" x14ac:dyDescent="0.25">
      <c r="A58" s="25" t="s">
        <v>104</v>
      </c>
      <c r="B58" s="26" t="str">
        <f>INDEX('[1]2025 Sign Ups'!$C$2:$C$103,MATCH(A58,'[1]2025 Sign Ups'!$B$2:$B$103,0))</f>
        <v>Y</v>
      </c>
      <c r="C58" s="26">
        <f>VLOOKUP($A58,'[1]2025 Sign Ups'!$B$2:$F$127,4,FALSE)</f>
        <v>10</v>
      </c>
      <c r="D58" s="26" t="str">
        <f>VLOOKUP($A58,'[1]2025 Sign Ups'!$B$2:$G$127,5,FALSE)</f>
        <v>R</v>
      </c>
      <c r="E58" s="27">
        <f t="shared" si="8"/>
        <v>43.833333333333336</v>
      </c>
      <c r="F58" s="27">
        <f t="shared" si="5"/>
        <v>43.833333333333336</v>
      </c>
      <c r="G58" s="28">
        <f>INDEX('[1]WK 1 F9 2025'!$Y$4:$Y$105, MATCH(A58,'[1]WK 1 F9 2025'!$N$4:$N$105,0))</f>
        <v>42</v>
      </c>
      <c r="H58" s="28">
        <f>INDEX('[1]WK 2 B9 2025'!$Y$4:$Y$105, MATCH($A58,'[1]WK 2 B9 2025'!$N$4:$N$105,0))</f>
        <v>42</v>
      </c>
      <c r="I58" s="28">
        <f>INDEX('[1]WK 3 F9 2025'!$Y$4:$Y$107, MATCH(A58,'[1]WK 3 F9 2025'!$N$4:$N$107,0))</f>
        <v>43</v>
      </c>
      <c r="J58" s="28">
        <f>INDEX('[1]WK 4 B9 2025'!$Y$4:$Y$105, MATCH(A58,'[1]WK 4 B9 2025'!$N$4:$N$105,0))</f>
        <v>43</v>
      </c>
      <c r="K58" s="28" t="str">
        <f>INDEX('[1]WK 5 F9 2025'!$Y$4:$Y$105, MATCH(A58,'[1]WK 5 F9 2025'!$N$4:$N$105,0))</f>
        <v/>
      </c>
      <c r="L58" s="28">
        <f>INDEX('[1]WK 6 B9 2025'!$Y$4:$Y$105, MATCH(A58,'[1]WK 6 B9 2025'!$N$4:$N$105,0))</f>
        <v>42</v>
      </c>
      <c r="M58" s="28">
        <f>INDEX('[1]WK 7 F9 2025'!$Y$4:$Y$107, MATCH(A58,'[1]WK 7 F9 2025'!$N$4:$N$107,0))</f>
        <v>41</v>
      </c>
      <c r="N58" s="28">
        <f>INDEX('[1]WK 8 B9 2025'!$Y$4:$Y$103, MATCH(A58,'[1]WK 8 B9 2025'!$N$4:$N$103,0))</f>
        <v>44</v>
      </c>
      <c r="O58" s="28">
        <f>INDEX('[1]WK 9 F9 2025'!$Y$4:$Y$105, MATCH(A58,'[1]WK 9 F9 2025'!$N$4:$N$105,0))</f>
        <v>44</v>
      </c>
      <c r="P58" s="28" t="str">
        <f>INDEX('[1]WK 10 B9 2025'!$Y$4:$Y$103, MATCH(A58,'[1]WK 10 B9 2025'!$N$4:$N$103,0))</f>
        <v/>
      </c>
      <c r="Q58" s="28" t="str">
        <f>INDEX('[1]WK 11 F9 2025'!$Y$4:$Y$105, MATCH(A58,'[1]WK 11 F9 2025'!$N$4:$N$105,0))</f>
        <v/>
      </c>
      <c r="R58" s="27">
        <f>VLOOKUP($A58,'[1]2025 Sign Ups'!$B$2:$K$104,3,FALSE)</f>
        <v>8.4333333333333371</v>
      </c>
      <c r="S58" s="29">
        <f>_xlfn.IFS(COUNTIF($G58:G58, "&gt;6")&gt;6,AVERAGE(SMALL(($G58:G58),{1,2,3,4,5}))-$F$1,COUNTIF($G58:G58, "&gt;5")&gt;3,AVERAGE(SMALL(($G58:G58),{1,2,3,4}))-$F$1,COUNTIF($G58:G58, "&gt;3")&gt;3,AVERAGE(SMALL(($F58:G58),{1,2,3,4}))-$F$1,COUNTIF($G58:G58, "&gt;1")&gt;1,AVERAGE(SMALL(($E58:G58),{1,2,3,4}))-$F$1,COUNTIF($G58:G58, "&gt;0")=1,AVERAGE(SMALL(($E58:G58),{1,2,3}))-$F$1,COUNTIF($G58:G58, "=0")=0,AVERAGE(SMALL(($E58:G58),{1,2}))-$F$1)</f>
        <v>7.82222222222223</v>
      </c>
      <c r="T58" s="29">
        <f>_xlfn.IFS(COUNTIF($G58:H58, "&gt;1")&gt;6,AVERAGE(SMALL(($G58:H58),{1,2,3,4,5}))-$F$1,COUNTIF($G58:H58, "&gt;1")&gt;5,AVERAGE(SMALL(($G58:H58),{1,2,3,4}))-$F$1,COUNTIF($G58:H58, "&gt;1")&gt;3,AVERAGE(SMALL(($F58:H58),{1,2,3,4}))-$F$1,COUNTIF($G58:H58, "&gt;1")&gt;1,AVERAGE(SMALL(($E58:H58),{1,2,3,4}))-$F$1,COUNTIF($G58:H58, "&gt;0")=1,AVERAGE(SMALL(($E58:H58),{1,2,3}))-$F$1,COUNTIF($G58:H58, "=0")=0,AVERAGE(SMALL(($E58:H58),{1,2}))-$F$1)</f>
        <v>7.5166666666666728</v>
      </c>
      <c r="U58" s="29">
        <f>_xlfn.IFS(COUNTIF($G58:I58, "&gt;1")&gt;6,AVERAGE(SMALL(($G58:I58),{1,2,3,4,5}))-$F$1,COUNTIF($G58:I58, "&gt;1")&gt;5,AVERAGE(SMALL(($G58:I58),{1,2,3,4}))-$F$1,COUNTIF($G58:I58, "&gt;1")&gt;3,AVERAGE(SMALL(($F58:I58),{1,2,3,4}))-$F$1,COUNTIF($G58:I58, "&gt;1")&gt;1,AVERAGE(SMALL(($E58:I58),{1,2,3,4}))-$F$1,COUNTIF($G58:I58, "&gt;0")=1,AVERAGE(SMALL(($E58:I58),{1,2,3}))-$F$1,COUNTIF($G58:I58, "=0")=0,AVERAGE(SMALL(($E58:I58),{1,2}))-$F$1)</f>
        <v>7.3083333333333371</v>
      </c>
      <c r="V58" s="29">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W58" s="29">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X58" s="29">
        <f>_xlfn.IFS(COUNTIF($G58:L58, "&gt;1")&gt;6,AVERAGE(SMALL(($G58:L58),{1,2,3,4,5}))-$F$1,COUNTIF($G58:L58, "&gt;1")&gt;5,AVERAGE(SMALL(($G58:L58),{1,2,3,4}))-$F$1,COUNTIF($G58:L58, "&gt;1")&gt;3,AVERAGE(SMALL(($F58:L58),{1,2,3,4}))-$F$1,COUNTIF($G58:L58, "&gt;1")&gt;1,AVERAGE(SMALL(($E58:L58),{1,2,3,4}))-$F$1,COUNTIF($G58:L58, "&gt;0")=1,AVERAGE(SMALL(($E58:L58),{1,2,3}))-$F$1,COUNTIF($G58:L58, "=0")=0,AVERAGE(SMALL(($E58:L58),{1,2}))-$F$1)</f>
        <v>6.8500000000000014</v>
      </c>
      <c r="Y58" s="29">
        <f>_xlfn.IFS(COUNTIF($G58:M58, "&gt;1")&gt;6,AVERAGE(SMALL(($G58:M58),{1,2,3,4,5}))-$F$1,COUNTIF($G58:M58, "&gt;1")&gt;5,AVERAGE(SMALL(($G58:M58),{1,2,3,4}))-$F$1,COUNTIF($G58:M58, "&gt;1")&gt;3,AVERAGE(SMALL(($F58:M58),{1,2,3,4}))-$F$1,COUNTIF($G58:M58, "&gt;1")&gt;1,AVERAGE(SMALL(($E58:M58),{1,2,3,4}))-$F$1,COUNTIF($G58:M58, "&gt;0")=1,AVERAGE(SMALL(($E58:M58),{1,2,3}))-$F$1,COUNTIF($G58:M58, "=0")=0,AVERAGE(SMALL(($E58:M58),{1,2}))-$F$1)</f>
        <v>6.3500000000000014</v>
      </c>
      <c r="Z58" s="29">
        <f>_xlfn.IFS(COUNTIF($G58:N58, "&gt;1")&gt;6,AVERAGE(SMALL(($G58:N58),{1,2,3,4,5}))-$F$1,COUNTIF($G58:N58, "&gt;1")&gt;5,AVERAGE(SMALL(($G58:N58),{1,2,3,4}))-$F$1,COUNTIF($G58:N58, "&gt;1")&gt;3,AVERAGE(SMALL(($F58:N58),{1,2,3,4}))-$F$1,COUNTIF($G58:N58, "&gt;1")&gt;1,AVERAGE(SMALL(($E58:N58),{1,2,3,4}))-$F$1,COUNTIF($G58:N58, "&gt;0")=1,AVERAGE(SMALL(($E58:N58),{1,2,3}))-$F$1,COUNTIF($G58:N58, "=0")=0,AVERAGE(SMALL(($E58:N58),{1,2}))-$F$1)</f>
        <v>6.6000000000000014</v>
      </c>
      <c r="AA58" s="29">
        <f>_xlfn.IFS(COUNTIF($G58:O58, "&gt;1")&gt;6,AVERAGE(SMALL(($G58:O58),{1,2,3,4,5}))-$F$1,COUNTIF($G58:O58, "&gt;1")&gt;5,AVERAGE(SMALL(($G58:O58),{1,2,3,4}))-$F$1,COUNTIF($G58:O58, "&gt;1")&gt;3,AVERAGE(SMALL(($F58:O58),{1,2,3,4}))-$F$1,COUNTIF($G58:O58, "&gt;1")&gt;1,AVERAGE(SMALL(($E58:O58),{1,2,3,4}))-$F$1,COUNTIF($G58:O58, "&gt;0")=1,AVERAGE(SMALL(($E58:O58),{1,2,3}))-$F$1,COUNTIF($G58:O58, "=0")=0,AVERAGE(SMALL(($E58:O58),{1,2}))-$F$1)</f>
        <v>6.6000000000000014</v>
      </c>
      <c r="AB58" s="29">
        <f>_xlfn.IFS(COUNTIF($G58:P58, "&gt;1")&gt;6,AVERAGE(SMALL(($G58:P58),{1,2,3,4,5}))-$F$1,COUNTIF($G58:P58, "&gt;1")&gt;5,AVERAGE(SMALL(($G58:P58),{1,2,3,4}))-$F$1,COUNTIF($G58:P58, "&gt;1")&gt;3,AVERAGE(SMALL(($F58:P58),{1,2,3,4}))-$F$1,COUNTIF($G58:P58, "&gt;1")&gt;1,AVERAGE(SMALL(($E58:P58),{1,2,3,4}))-$F$1,COUNTIF($G58:P58, "&gt;0")=1,AVERAGE(SMALL(($E58:P58),{1,2,3}))-$F$1,COUNTIF($G58:P58, "=0")=0,AVERAGE(SMALL(($E58:P58),{1,2}))-$F$1)</f>
        <v>6.6000000000000014</v>
      </c>
      <c r="AC58" s="29">
        <f>_xlfn.IFS(COUNTIF($G58:Q58, "&gt;1")&gt;6,AVERAGE(SMALL(($G58:Q58),{1,2,3,4,5}))-$F$1,COUNTIF($G58:Q58, "&gt;1")&gt;5,AVERAGE(SMALL(($G58:Q58),{1,2,3,4}))-$F$1,COUNTIF($G58:Q58, "&gt;1")&gt;3,AVERAGE(SMALL(($F58:Q58),{1,2,3,4}))-$F$1,COUNTIF($G58:Q58, "&gt;1")&gt;1,AVERAGE(SMALL(($E58:Q58),{1,2,3,4}))-$F$1,COUNTIF($G58:Q58, "&gt;0")=1,AVERAGE(SMALL(($E58:Q58),{1,2,3}))-$F$1,COUNTIF($G58:Q58, "=0")=0,AVERAGE(SMALL(($E58:Q58),{1,2}))-$F$1)</f>
        <v>6.6000000000000014</v>
      </c>
      <c r="AD58" s="30">
        <f t="shared" si="6"/>
        <v>8</v>
      </c>
      <c r="AE58" s="31">
        <v>2</v>
      </c>
      <c r="AF58" s="44">
        <f>COUNTIF($G57:G57,"&gt;0")</f>
        <v>1</v>
      </c>
    </row>
    <row r="59" spans="1:32" ht="15.75" x14ac:dyDescent="0.25">
      <c r="A59" s="25" t="s">
        <v>105</v>
      </c>
      <c r="B59" s="26" t="str">
        <f>INDEX('[1]2025 Sign Ups'!$C$2:$C$103,MATCH(A59,'[1]2025 Sign Ups'!$B$2:$B$103,0))</f>
        <v>Y</v>
      </c>
      <c r="C59" s="26">
        <f>VLOOKUP($A59,'[1]2025 Sign Ups'!$B$2:$F$127,4,FALSE)</f>
        <v>4</v>
      </c>
      <c r="D59" s="26" t="str">
        <f>VLOOKUP($A59,'[1]2025 Sign Ups'!$B$2:$G$127,5,FALSE)</f>
        <v>R</v>
      </c>
      <c r="E59" s="27">
        <f t="shared" si="8"/>
        <v>43.077999999999996</v>
      </c>
      <c r="F59" s="27">
        <f t="shared" si="5"/>
        <v>43.077999999999996</v>
      </c>
      <c r="G59" s="27" t="str">
        <f>INDEX('[1]WK 1 F9 2025'!$Y$4:$Y$105, MATCH(A59,'[1]WK 1 F9 2025'!$N$4:$N$105,0))</f>
        <v/>
      </c>
      <c r="H59" s="27" t="str">
        <f>INDEX('[1]WK 2 B9 2025'!$Y$4:$Y$105, MATCH($A59,'[1]WK 2 B9 2025'!$N$4:$N$105,0))</f>
        <v/>
      </c>
      <c r="I59" s="27">
        <f>INDEX('[1]WK 3 F9 2025'!$Y$4:$Y$107, MATCH(A59,'[1]WK 3 F9 2025'!$N$4:$N$107,0))</f>
        <v>43</v>
      </c>
      <c r="J59" s="27" t="str">
        <f>INDEX('[1]WK 4 B9 2025'!$Y$4:$Y$105, MATCH(A59,'[1]WK 4 B9 2025'!$N$4:$N$105,0))</f>
        <v/>
      </c>
      <c r="K59" s="27" t="str">
        <f>INDEX('[1]WK 5 F9 2025'!$Y$4:$Y$105, MATCH(A59,'[1]WK 5 F9 2025'!$N$4:$N$105,0))</f>
        <v/>
      </c>
      <c r="L59" s="27">
        <f>INDEX('[1]WK 6 B9 2025'!$Y$4:$Y$105, MATCH(A59,'[1]WK 6 B9 2025'!$N$4:$N$105,0))</f>
        <v>42</v>
      </c>
      <c r="M59" s="27" t="str">
        <f>INDEX('[1]WK 7 F9 2025'!$Y$4:$Y$107, MATCH(A59,'[1]WK 7 F9 2025'!$N$4:$N$107,0))</f>
        <v/>
      </c>
      <c r="N59" s="27">
        <f>INDEX('[1]WK 8 B9 2025'!$Y$4:$Y$103, MATCH(A59,'[1]WK 8 B9 2025'!$N$4:$N$103,0))</f>
        <v>40</v>
      </c>
      <c r="O59" s="27" t="str">
        <f>INDEX('[1]WK 9 F9 2025'!$Y$4:$Y$105, MATCH(A59,'[1]WK 9 F9 2025'!$N$4:$N$105,0))</f>
        <v/>
      </c>
      <c r="P59" s="27" t="str">
        <f>INDEX('[1]WK 10 B9 2025'!$Y$4:$Y$103, MATCH(A59,'[1]WK 10 B9 2025'!$N$4:$N$103,0))</f>
        <v/>
      </c>
      <c r="Q59" s="27" t="str">
        <f>INDEX('[1]WK 11 F9 2025'!$Y$4:$Y$105, MATCH(A59,'[1]WK 11 F9 2025'!$N$4:$N$105,0))</f>
        <v/>
      </c>
      <c r="R59" s="27">
        <f>VLOOKUP($A59,'[1]2025 Sign Ups'!$B$2:$K$104,3,FALSE)</f>
        <v>7.6779999999999973</v>
      </c>
      <c r="S59" s="29">
        <f>_xlfn.IFS(COUNTIF($G59:G59, "&gt;1")&gt;6,AVERAGE(SMALL(($G59:G59),{1,2,3,4,5}))-$F$1,COUNTIF($G59:G59, "&gt;1")&gt;5,AVERAGE(SMALL(($G59:G59),{1,2,3,4}))-$F$1,COUNTIF($G59:G59, "&gt;1")&gt;3,AVERAGE(SMALL(($F59:G59),{1,2,3,4}))-$F$1,COUNTIF($G59:G59, "&gt;1")&gt;1,AVERAGE(SMALL(($E59:G59),{1,2,3,4}))-$F$1,COUNTIF($G59:G59, "&gt;0")=1,AVERAGE(SMALL(($E59:G59),{1,2,3}))-$F$1,COUNTIF($G59:G59, "=0")=0,AVERAGE(SMALL(($E59:G59),{1,2}))-$F$1)</f>
        <v>7.6779999999999973</v>
      </c>
      <c r="T59" s="29">
        <f>_xlfn.IFS(COUNTIF($G59:H59, "&gt;1")&gt;6,AVERAGE(SMALL(($G59:H59),{1,2,3,4,5}))-$F$1,COUNTIF($G59:H59, "&gt;1")&gt;5,AVERAGE(SMALL(($G59:H59),{1,2,3,4}))-$F$1,COUNTIF($G59:H59, "&gt;1")&gt;3,AVERAGE(SMALL(($F59:H59),{1,2,3,4}))-$F$1,COUNTIF($G59:H59, "&gt;1")&gt;1,AVERAGE(SMALL(($E59:H59),{1,2,3,4}))-$F$1,COUNTIF($G59:H59, "&gt;0")=1,AVERAGE(SMALL(($E59:H59),{1,2,3}))-$F$1,COUNTIF($G59:H59, "=0")=0,AVERAGE(SMALL(($E59:H59),{1,2}))-$F$1)</f>
        <v>7.6779999999999973</v>
      </c>
      <c r="U59" s="29">
        <f>_xlfn.IFS(COUNTIF($G59:I59, "&gt;1")&gt;6,AVERAGE(SMALL(($G59:I59),{1,2,3,4,5}))-$F$1,COUNTIF($G59:I59, "&gt;1")&gt;5,AVERAGE(SMALL(($G59:I59),{1,2,3,4}))-$F$1,COUNTIF($G59:I59, "&gt;1")&gt;3,AVERAGE(SMALL(($F59:I59),{1,2,3,4}))-$F$1,COUNTIF($G59:I59, "&gt;1")&gt;1,AVERAGE(SMALL(($E59:I59),{1,2,3,4}))-$F$1,COUNTIF($G59:I59, "&gt;0")=1,AVERAGE(SMALL(($E59:I59),{1,2,3}))-$F$1,COUNTIF($G59:I59, "=0")=0,AVERAGE(SMALL(($E59:I59),{1,2}))-$F$1)</f>
        <v>7.652000000000001</v>
      </c>
      <c r="V59" s="29">
        <f>_xlfn.IFS(COUNTIF($G59:J59, "&gt;1")&gt;6,AVERAGE(SMALL(($G59:J59),{1,2,3,4,5}))-$F$1,COUNTIF($G59:J59, "&gt;1")&gt;5,AVERAGE(SMALL(($G59:J59),{1,2,3,4}))-$F$1,COUNTIF($G59:J59, "&gt;1")&gt;3,AVERAGE(SMALL(($F59:J59),{1,2,3,4}))-$F$1,COUNTIF($G59:J59, "&gt;1")&gt;1,AVERAGE(SMALL(($E59:J59),{1,2,3,4}))-$F$1,COUNTIF($G59:J59, "&gt;0")=1,AVERAGE(SMALL(($E59:J59),{1,2,3}))-$F$1,COUNTIF($G59:J59, "=0")=0,AVERAGE(SMALL(($E59:J59),{1,2}))-$F$1)</f>
        <v>7.652000000000001</v>
      </c>
      <c r="W59" s="29">
        <f>_xlfn.IFS(COUNTIF($G59:K59, "&gt;1")&gt;6,AVERAGE(SMALL(($G59:K59),{1,2,3,4,5}))-$F$1,COUNTIF($G59:K59, "&gt;1")&gt;5,AVERAGE(SMALL(($G59:K59),{1,2,3,4}))-$F$1,COUNTIF($G59:K59, "&gt;1")&gt;3,AVERAGE(SMALL(($F59:K59),{1,2,3,4}))-$F$1,COUNTIF($G59:K59, "&gt;1")&gt;1,AVERAGE(SMALL(($E59:K59),{1,2,3,4}))-$F$1,COUNTIF($G59:K59, "&gt;0")=1,AVERAGE(SMALL(($E59:K59),{1,2,3}))-$F$1,COUNTIF($G59:K59, "=0")=0,AVERAGE(SMALL(($E59:K59),{1,2}))-$F$1)</f>
        <v>7.652000000000001</v>
      </c>
      <c r="X59" s="29">
        <f>_xlfn.IFS(COUNTIF($G59:L59, "&gt;1")&gt;6,AVERAGE(SMALL(($G59:L59),{1,2,3,4,5}))-$F$1,COUNTIF($G59:L59, "&gt;1")&gt;5,AVERAGE(SMALL(($G59:L59),{1,2,3,4}))-$F$1,COUNTIF($G59:L59, "&gt;1")&gt;3,AVERAGE(SMALL(($F59:L59),{1,2,3,4}))-$F$1,COUNTIF($G59:L59, "&gt;1")&gt;1,AVERAGE(SMALL(($E59:L59),{1,2,3,4}))-$F$1,COUNTIF($G59:L59, "&gt;0")=1,AVERAGE(SMALL(($E59:L59),{1,2,3}))-$F$1,COUNTIF($G59:L59, "=0")=0,AVERAGE(SMALL(($E59:L59),{1,2}))-$F$1)</f>
        <v>7.3890000000000029</v>
      </c>
      <c r="Y59" s="29">
        <f>_xlfn.IFS(COUNTIF($G59:M59, "&gt;1")&gt;6,AVERAGE(SMALL(($G59:M59),{1,2,3,4,5}))-$F$1,COUNTIF($G59:M59, "&gt;1")&gt;5,AVERAGE(SMALL(($G59:M59),{1,2,3,4}))-$F$1,COUNTIF($G59:M59, "&gt;1")&gt;3,AVERAGE(SMALL(($F59:M59),{1,2,3,4}))-$F$1,COUNTIF($G59:M59, "&gt;1")&gt;1,AVERAGE(SMALL(($E59:M59),{1,2,3,4}))-$F$1,COUNTIF($G59:M59, "&gt;0")=1,AVERAGE(SMALL(($E59:M59),{1,2,3}))-$F$1,COUNTIF($G59:M59, "=0")=0,AVERAGE(SMALL(($E59:M59),{1,2}))-$F$1)</f>
        <v>7.3890000000000029</v>
      </c>
      <c r="Z59" s="29">
        <f>_xlfn.IFS(COUNTIF($G59:N59, "&gt;1")&gt;6,AVERAGE(SMALL(($G59:N59),{1,2,3,4,5}))-$F$1,COUNTIF($G59:N59, "&gt;1")&gt;5,AVERAGE(SMALL(($G59:N59),{1,2,3,4}))-$F$1,COUNTIF($G59:N59, "&gt;1")&gt;3,AVERAGE(SMALL(($F59:N59),{1,2,3,4}))-$F$1,COUNTIF($G59:N59, "&gt;1")&gt;1,AVERAGE(SMALL(($E59:N59),{1,2,3,4}))-$F$1,COUNTIF($G59:N59, "&gt;0")=1,AVERAGE(SMALL(($E59:N59),{1,2,3}))-$F$1,COUNTIF($G59:N59, "=0")=0,AVERAGE(SMALL(($E59:N59),{1,2}))-$F$1)</f>
        <v>6.6195000000000022</v>
      </c>
      <c r="AA59" s="29">
        <f>_xlfn.IFS(COUNTIF($G59:O59, "&gt;1")&gt;6,AVERAGE(SMALL(($G59:O59),{1,2,3,4,5}))-$F$1,COUNTIF($G59:O59, "&gt;1")&gt;5,AVERAGE(SMALL(($G59:O59),{1,2,3,4}))-$F$1,COUNTIF($G59:O59, "&gt;1")&gt;3,AVERAGE(SMALL(($F59:O59),{1,2,3,4}))-$F$1,COUNTIF($G59:O59, "&gt;1")&gt;1,AVERAGE(SMALL(($E59:O59),{1,2,3,4}))-$F$1,COUNTIF($G59:O59, "&gt;0")=1,AVERAGE(SMALL(($E59:O59),{1,2,3}))-$F$1,COUNTIF($G59:O59, "=0")=0,AVERAGE(SMALL(($E59:O59),{1,2}))-$F$1)</f>
        <v>6.6195000000000022</v>
      </c>
      <c r="AB59" s="29">
        <f>_xlfn.IFS(COUNTIF($G59:P59, "&gt;1")&gt;6,AVERAGE(SMALL(($G59:P59),{1,2,3,4,5}))-$F$1,COUNTIF($G59:P59, "&gt;1")&gt;5,AVERAGE(SMALL(($G59:P59),{1,2,3,4}))-$F$1,COUNTIF($G59:P59, "&gt;1")&gt;3,AVERAGE(SMALL(($F59:P59),{1,2,3,4}))-$F$1,COUNTIF($G59:P59, "&gt;1")&gt;1,AVERAGE(SMALL(($E59:P59),{1,2,3,4}))-$F$1,COUNTIF($G59:P59, "&gt;0")=1,AVERAGE(SMALL(($E59:P59),{1,2,3}))-$F$1,COUNTIF($G59:P59, "=0")=0,AVERAGE(SMALL(($E59:P59),{1,2}))-$F$1)</f>
        <v>6.6195000000000022</v>
      </c>
      <c r="AC59" s="29">
        <f>_xlfn.IFS(COUNTIF($G59:Q59, "&gt;1")&gt;6,AVERAGE(SMALL(($G59:Q59),{1,2,3,4,5}))-$F$1,COUNTIF($G59:Q59, "&gt;1")&gt;5,AVERAGE(SMALL(($G59:Q59),{1,2,3,4}))-$F$1,COUNTIF($G59:Q59, "&gt;1")&gt;3,AVERAGE(SMALL(($F59:Q59),{1,2,3,4}))-$F$1,COUNTIF($G59:Q59, "&gt;1")&gt;1,AVERAGE(SMALL(($E59:Q59),{1,2,3,4}))-$F$1,COUNTIF($G59:Q59, "&gt;0")=1,AVERAGE(SMALL(($E59:Q59),{1,2,3}))-$F$1,COUNTIF($G59:Q59, "=0")=0,AVERAGE(SMALL(($E59:Q59),{1,2}))-$F$1)</f>
        <v>6.6195000000000022</v>
      </c>
      <c r="AD59" s="30">
        <f t="shared" si="6"/>
        <v>3</v>
      </c>
      <c r="AE59" s="31">
        <v>2</v>
      </c>
    </row>
    <row r="60" spans="1:32" ht="15.75" x14ac:dyDescent="0.25">
      <c r="A60" s="32" t="s">
        <v>106</v>
      </c>
      <c r="B60" s="26" t="str">
        <f>INDEX('[1]2025 Sign Ups'!$C$2:$C$103,MATCH(A60,'[1]2025 Sign Ups'!$B$2:$B$103,0))</f>
        <v>Y</v>
      </c>
      <c r="C60" s="26">
        <f>VLOOKUP($A60,'[1]2025 Sign Ups'!$B$2:$F$127,4,FALSE)</f>
        <v>6</v>
      </c>
      <c r="D60" s="26" t="s">
        <v>107</v>
      </c>
      <c r="E60" s="27">
        <f>AVERAGE(G60:H60)</f>
        <v>47</v>
      </c>
      <c r="F60" s="27">
        <f t="shared" si="5"/>
        <v>47</v>
      </c>
      <c r="G60" s="28">
        <f>INDEX('[1]WK 1 F9 2025'!$Y$4:$Y$105, MATCH(A60,'[1]WK 1 F9 2025'!$N$4:$N$105,0))</f>
        <v>48</v>
      </c>
      <c r="H60" s="28">
        <f>INDEX('[1]WK 2 B9 2025'!$Y$4:$Y$105, MATCH($A60,'[1]WK 2 B9 2025'!$N$4:$N$105,0))</f>
        <v>46</v>
      </c>
      <c r="I60" s="28">
        <f>INDEX('[1]WK 3 F9 2025'!$Y$4:$Y$107, MATCH(A60,'[1]WK 3 F9 2025'!$N$4:$N$107,0))</f>
        <v>44</v>
      </c>
      <c r="J60" s="28">
        <f>INDEX('[1]WK 4 B9 2025'!$Y$4:$Y$105, MATCH(A60,'[1]WK 4 B9 2025'!$N$4:$N$105,0))</f>
        <v>41</v>
      </c>
      <c r="K60" s="28">
        <f>INDEX('[1]WK 5 F9 2025'!$Y$4:$Y$105, MATCH(A60,'[1]WK 5 F9 2025'!$N$4:$N$105,0))</f>
        <v>43</v>
      </c>
      <c r="L60" s="28">
        <f>INDEX('[1]WK 6 B9 2025'!$Y$4:$Y$105, MATCH(A60,'[1]WK 6 B9 2025'!$N$4:$N$105,0))</f>
        <v>43</v>
      </c>
      <c r="M60" s="28">
        <f>INDEX('[1]WK 7 F9 2025'!$Y$4:$Y$107, MATCH(A60,'[1]WK 7 F9 2025'!$N$4:$N$107,0))</f>
        <v>43</v>
      </c>
      <c r="N60" s="28">
        <f>INDEX('[1]WK 8 B9 2025'!$Y$4:$Y$103, MATCH(A60,'[1]WK 8 B9 2025'!$N$4:$N$103,0))</f>
        <v>41</v>
      </c>
      <c r="O60" s="28">
        <f>INDEX('[1]WK 9 F9 2025'!$Y$4:$Y$105, MATCH(A60,'[1]WK 9 F9 2025'!$N$4:$N$105,0))</f>
        <v>38</v>
      </c>
      <c r="P60" s="28" t="str">
        <f>INDEX('[1]WK 10 B9 2025'!$Y$4:$Y$103, MATCH(A60,'[1]WK 10 B9 2025'!$N$4:$N$103,0))</f>
        <v/>
      </c>
      <c r="Q60" s="28" t="str">
        <f>INDEX('[1]WK 11 F9 2025'!$Y$4:$Y$105, MATCH(A60,'[1]WK 11 F9 2025'!$N$4:$N$105,0))</f>
        <v/>
      </c>
      <c r="R60" s="27">
        <f>(G60-$F$1)*0.7</f>
        <v>8.82</v>
      </c>
      <c r="S60" s="27">
        <f>(H60-$F$1)*0.6</f>
        <v>6.36</v>
      </c>
      <c r="T60" s="29">
        <f>_xlfn.IFS(COUNTIF($G60:H60, "&gt;1")&gt;6,AVERAGE(SMALL(($G60:H60),{1,2,3,4,5}))-$F$1,COUNTIF($G60:H60, "&gt;1")&gt;5,AVERAGE(SMALL(($G60:H60),{1,2,3,4}))-$F$1,COUNTIF($G60:H60, "&gt;1")&gt;3,AVERAGE(SMALL(($F60:H60),{1,2,3,4}))-$F$1,COUNTIF($G60:H60, "&gt;1")&gt;1,AVERAGE(SMALL(($E60:H60),{1,2,3,4}))-$F$1,COUNTIF($G60:H60, "&gt;0")=1,AVERAGE(SMALL(($E60:H60),{1,2,3}))-$F$1,COUNTIF($G60:H60, "=0")=0,AVERAGE(SMALL(($E60:H60),{1,2}))-$F$1)</f>
        <v>11.600000000000001</v>
      </c>
      <c r="U60" s="29">
        <f>_xlfn.IFS(COUNTIF($G60:I60, "&gt;1")&gt;6,AVERAGE(SMALL(($G60:I60),{1,2,3,4,5}))-$F$1,COUNTIF($G60:I60, "&gt;1")&gt;5,AVERAGE(SMALL(($G60:I60),{1,2,3,4}))-$F$1,COUNTIF($G60:I60, "&gt;1")&gt;3,AVERAGE(SMALL(($F60:I60),{1,2,3,4}))-$F$1,COUNTIF($G60:I60, "&gt;1")&gt;1,AVERAGE(SMALL(($E60:I60),{1,2,3,4}))-$F$1,COUNTIF($G60:I60, "&gt;0")=1,AVERAGE(SMALL(($E60:I60),{1,2,3}))-$F$1,COUNTIF($G60:I60, "=0")=0,AVERAGE(SMALL(($E60:I60),{1,2}))-$F$1)</f>
        <v>10.600000000000001</v>
      </c>
      <c r="V60" s="46">
        <f>_xlfn.IFS(COUNTIF($G60:J60, "&gt;1")&gt;6,AVERAGE(SMALL(($G60:J60),{1,2,3,4,5}))-$F$1,COUNTIF($G60:J60, "&gt;1")&gt;5,AVERAGE(SMALL(($G60:J60),{1,2,3,4}))-$F$1,COUNTIF($G60:J60, "&gt;1")&gt;3,AVERAGE(SMALL(($F60:J60),{1,2,3,4}))-$F$1,COUNTIF($G60:J60, "&gt;1")&gt;1,AVERAGE(SMALL(($E60:J60),{1,2,3,4}))-$F$1,COUNTIF($G60:J60, "&gt;0")=1,AVERAGE(SMALL(($E60:J60),{1,2,3}))-$F$1,COUNTIF($G60:J60, "=0")=0,AVERAGE(SMALL(($E60:J60),{1,2}))-$F$1)-1</f>
        <v>8.1000000000000014</v>
      </c>
      <c r="W60" s="29">
        <f>_xlfn.IFS(COUNTIF($G60:K60, "&gt;1")&gt;6,AVERAGE(SMALL(($G60:K60),{1,2,3,4,5}))-$F$1,COUNTIF($G60:K60, "&gt;1")&gt;5,AVERAGE(SMALL(($G60:K60),{1,2,3,4}))-$F$1,COUNTIF($G60:K60, "&gt;1")&gt;3,AVERAGE(SMALL(($F60:K60),{1,2,3,4}))-$F$1,COUNTIF($G60:K60, "&gt;1")&gt;1,AVERAGE(SMALL(($E60:K60),{1,2,3,4}))-$F$1,COUNTIF($G60:K60, "&gt;0")=1,AVERAGE(SMALL(($E60:K60),{1,2,3}))-$F$1,COUNTIF($G60:K60, "=0")=0,AVERAGE(SMALL(($E60:K60),{1,2}))-$F$1)</f>
        <v>8.1000000000000014</v>
      </c>
      <c r="X60" s="29">
        <f>_xlfn.IFS(COUNTIF($G60:L60, "&gt;1")&gt;6,AVERAGE(SMALL(($G60:L60),{1,2,3,4,5}))-$F$1,COUNTIF($G60:L60, "&gt;1")&gt;5,AVERAGE(SMALL(($G60:L60),{1,2,3,4}))-$F$1,COUNTIF($G60:L60, "&gt;1")&gt;3,AVERAGE(SMALL(($F60:L60),{1,2,3,4}))-$F$1,COUNTIF($G60:L60, "&gt;1")&gt;1,AVERAGE(SMALL(($E60:L60),{1,2,3,4}))-$F$1,COUNTIF($G60:L60, "&gt;0")=1,AVERAGE(SMALL(($E60:L60),{1,2,3}))-$F$1,COUNTIF($G60:L60, "=0")=0,AVERAGE(SMALL(($E60:L60),{1,2}))-$F$1)</f>
        <v>7.3500000000000014</v>
      </c>
      <c r="Y60" s="29">
        <f>_xlfn.IFS(COUNTIF($G60:M60, "&gt;1")&gt;6,AVERAGE(SMALL(($G60:M60),{1,2,3,4,5}))-$F$1,COUNTIF($G60:M60, "&gt;1")&gt;5,AVERAGE(SMALL(($G60:M60),{1,2,3,4}))-$F$1,COUNTIF($G60:M60, "&gt;1")&gt;3,AVERAGE(SMALL(($F60:M60),{1,2,3,4}))-$F$1,COUNTIF($G60:M60, "&gt;1")&gt;1,AVERAGE(SMALL(($E60:M60),{1,2,3,4}))-$F$1,COUNTIF($G60:M60, "&gt;0")=1,AVERAGE(SMALL(($E60:M60),{1,2,3}))-$F$1,COUNTIF($G60:M60, "=0")=0,AVERAGE(SMALL(($E60:M60),{1,2}))-$F$1)</f>
        <v>7.3999999999999986</v>
      </c>
      <c r="Z60" s="29">
        <f>_xlfn.IFS(COUNTIF($G60:N60, "&gt;1")&gt;6,AVERAGE(SMALL(($G60:N60),{1,2,3,4,5}))-$F$1,COUNTIF($G60:N60, "&gt;1")&gt;5,AVERAGE(SMALL(($G60:N60),{1,2,3,4}))-$F$1,COUNTIF($G60:N60, "&gt;1")&gt;3,AVERAGE(SMALL(($F60:N60),{1,2,3,4}))-$F$1,COUNTIF($G60:N60, "&gt;1")&gt;1,AVERAGE(SMALL(($E60:N60),{1,2,3,4}))-$F$1,COUNTIF($G60:N60, "&gt;0")=1,AVERAGE(SMALL(($E60:N60),{1,2,3}))-$F$1,COUNTIF($G60:N60, "=0")=0,AVERAGE(SMALL(($E60:N60),{1,2}))-$F$1)</f>
        <v>6.8000000000000043</v>
      </c>
      <c r="AA60" s="29">
        <f>_xlfn.IFS(COUNTIF($G60:O60, "&gt;1")&gt;6,AVERAGE(SMALL(($G60:O60),{1,2,3,4,5}))-$F$1,COUNTIF($G60:O60, "&gt;1")&gt;5,AVERAGE(SMALL(($G60:O60),{1,2,3,4}))-$F$1,COUNTIF($G60:O60, "&gt;1")&gt;3,AVERAGE(SMALL(($F60:O60),{1,2,3,4}))-$F$1,COUNTIF($G60:O60, "&gt;1")&gt;1,AVERAGE(SMALL(($E60:O60),{1,2,3,4}))-$F$1,COUNTIF($G60:O60, "&gt;0")=1,AVERAGE(SMALL(($E60:O60),{1,2,3}))-$F$1,COUNTIF($G60:O60, "=0")=0,AVERAGE(SMALL(($E60:O60),{1,2}))-$F$1)</f>
        <v>5.8000000000000043</v>
      </c>
      <c r="AB60" s="29">
        <f>_xlfn.IFS(COUNTIF($G60:P60, "&gt;1")&gt;6,AVERAGE(SMALL(($G60:P60),{1,2,3,4,5}))-$F$1,COUNTIF($G60:P60, "&gt;1")&gt;5,AVERAGE(SMALL(($G60:P60),{1,2,3,4}))-$F$1,COUNTIF($G60:P60, "&gt;1")&gt;3,AVERAGE(SMALL(($F60:P60),{1,2,3,4}))-$F$1,COUNTIF($G60:P60, "&gt;1")&gt;1,AVERAGE(SMALL(($E60:P60),{1,2,3,4}))-$F$1,COUNTIF($G60:P60, "&gt;0")=1,AVERAGE(SMALL(($E60:P60),{1,2,3}))-$F$1,COUNTIF($G60:P60, "=0")=0,AVERAGE(SMALL(($E60:P60),{1,2}))-$F$1)</f>
        <v>5.8000000000000043</v>
      </c>
      <c r="AC60" s="29">
        <f>_xlfn.IFS(COUNTIF($G60:Q60, "&gt;1")&gt;6,AVERAGE(SMALL(($G60:Q60),{1,2,3,4,5}))-$F$1,COUNTIF($G60:Q60, "&gt;1")&gt;5,AVERAGE(SMALL(($G60:Q60),{1,2,3,4}))-$F$1,COUNTIF($G60:Q60, "&gt;1")&gt;3,AVERAGE(SMALL(($F60:Q60),{1,2,3,4}))-$F$1,COUNTIF($G60:Q60, "&gt;1")&gt;1,AVERAGE(SMALL(($E60:Q60),{1,2,3,4}))-$F$1,COUNTIF($G60:Q60, "&gt;0")=1,AVERAGE(SMALL(($E60:Q60),{1,2,3}))-$F$1,COUNTIF($G60:Q60, "=0")=0,AVERAGE(SMALL(($E60:Q60),{1,2}))-$F$1)</f>
        <v>5.8000000000000043</v>
      </c>
      <c r="AD60" s="30">
        <f t="shared" si="6"/>
        <v>9</v>
      </c>
      <c r="AE60" s="31">
        <v>1</v>
      </c>
    </row>
    <row r="61" spans="1:32" ht="15.75" x14ac:dyDescent="0.25">
      <c r="A61" s="25" t="s">
        <v>108</v>
      </c>
      <c r="B61" s="26" t="str">
        <f>INDEX('[1]2025 Sign Ups'!$C$2:$C$103,MATCH(A61,'[1]2025 Sign Ups'!$B$2:$B$103,0))</f>
        <v>Y</v>
      </c>
      <c r="C61" s="26">
        <f>VLOOKUP($A61,'[1]2025 Sign Ups'!$B$2:$F$127,4,FALSE)</f>
        <v>2</v>
      </c>
      <c r="D61" s="26" t="str">
        <f>VLOOKUP($A61,'[1]2025 Sign Ups'!$B$2:$G$127,5,FALSE)</f>
        <v>S</v>
      </c>
      <c r="E61" s="27">
        <f t="shared" ref="E61:E70" si="9">R61+35.4</f>
        <v>42.5</v>
      </c>
      <c r="F61" s="27">
        <f t="shared" si="5"/>
        <v>42.5</v>
      </c>
      <c r="G61" s="28" t="str">
        <f>INDEX('[1]WK 1 F9 2025'!$Y$4:$Y$105, MATCH(A61,'[1]WK 1 F9 2025'!$N$4:$N$105,0))</f>
        <v/>
      </c>
      <c r="H61" s="28" t="str">
        <f>INDEX('[1]WK 2 B9 2025'!$Y$4:$Y$105, MATCH($A61,'[1]WK 2 B9 2025'!$N$4:$N$105,0))</f>
        <v/>
      </c>
      <c r="I61" s="28">
        <f>INDEX('[1]WK 3 F9 2025'!$Y$4:$Y$107, MATCH(A61,'[1]WK 3 F9 2025'!$N$4:$N$107,0))</f>
        <v>49</v>
      </c>
      <c r="J61" s="28">
        <f>INDEX('[1]WK 4 B9 2025'!$Y$4:$Y$105, MATCH(A61,'[1]WK 4 B9 2025'!$N$4:$N$105,0))</f>
        <v>44</v>
      </c>
      <c r="K61" s="28" t="str">
        <f>INDEX('[1]WK 5 F9 2025'!$Y$4:$Y$105, MATCH(A61,'[1]WK 5 F9 2025'!$N$4:$N$105,0))</f>
        <v/>
      </c>
      <c r="L61" s="28" t="str">
        <f>INDEX('[1]WK 6 B9 2025'!$Y$4:$Y$105, MATCH(A61,'[1]WK 6 B9 2025'!$N$4:$N$105,0))</f>
        <v/>
      </c>
      <c r="M61" s="28">
        <f>INDEX('[1]WK 7 F9 2025'!$Y$4:$Y$107, MATCH(A61,'[1]WK 7 F9 2025'!$N$4:$N$107,0))</f>
        <v>41</v>
      </c>
      <c r="N61" s="28">
        <f>INDEX('[1]WK 8 B9 2025'!$Y$4:$Y$103, MATCH(A61,'[1]WK 8 B9 2025'!$N$4:$N$103,0))</f>
        <v>42</v>
      </c>
      <c r="O61" s="28">
        <f>INDEX('[1]WK 9 F9 2025'!$Y$4:$Y$105, MATCH(A61,'[1]WK 9 F9 2025'!$N$4:$N$105,0))</f>
        <v>41</v>
      </c>
      <c r="P61" s="28" t="str">
        <f>INDEX('[1]WK 10 B9 2025'!$Y$4:$Y$103, MATCH(A61,'[1]WK 10 B9 2025'!$N$4:$N$103,0))</f>
        <v/>
      </c>
      <c r="Q61" s="28" t="str">
        <f>INDEX('[1]WK 11 F9 2025'!$Y$4:$Y$105, MATCH(A61,'[1]WK 11 F9 2025'!$N$4:$N$105,0))</f>
        <v/>
      </c>
      <c r="R61" s="27">
        <f>VLOOKUP($A61,'[1]2025 Sign Ups'!$B$2:$K$104,3,FALSE)</f>
        <v>7.1000000000000014</v>
      </c>
      <c r="S61" s="29">
        <f>_xlfn.IFS(COUNTIF($G61:G61, "&gt;1")&gt;6,AVERAGE(SMALL(($G61:G61),{1,2,3,4,5}))-$F$1,COUNTIF($G61:G61, "&gt;1")&gt;5,AVERAGE(SMALL(($G61:G61),{1,2,3,4}))-$F$1,COUNTIF($G61:G61, "&gt;1")&gt;3,AVERAGE(SMALL(($F61:G61),{1,2,3,4}))-$F$1,COUNTIF($G61:G61, "&gt;1")&gt;1,AVERAGE(SMALL(($E61:G61),{1,2,3,4}))-$F$1,COUNTIF($G61:G61, "&gt;0")=1,AVERAGE(SMALL(($E61:G61),{1,2,3}))-$F$1,COUNTIF($G61:G61, "=0")=0,AVERAGE(SMALL(($E61:G61),{1,2}))-$F$1)</f>
        <v>7.1000000000000014</v>
      </c>
      <c r="T61" s="29">
        <f>_xlfn.IFS(COUNTIF($G61:H61, "&gt;1")&gt;6,AVERAGE(SMALL(($G61:H61),{1,2,3,4,5}))-$F$1,COUNTIF($G61:H61, "&gt;1")&gt;5,AVERAGE(SMALL(($G61:H61),{1,2,3,4}))-$F$1,COUNTIF($G61:H61, "&gt;1")&gt;3,AVERAGE(SMALL(($F61:H61),{1,2,3,4}))-$F$1,COUNTIF($G61:H61, "&gt;1")&gt;1,AVERAGE(SMALL(($E61:H61),{1,2,3,4}))-$F$1,COUNTIF($G61:H61, "&gt;0")=1,AVERAGE(SMALL(($E61:H61),{1,2,3}))-$F$1,COUNTIF($G61:H61, "=0")=0,AVERAGE(SMALL(($E61:H61),{1,2}))-$F$1)</f>
        <v>7.1000000000000014</v>
      </c>
      <c r="U61" s="29">
        <f>_xlfn.IFS(COUNTIF($G61:I61, "&gt;1")&gt;6,AVERAGE(SMALL(($G61:I61),{1,2,3,4,5}))-$F$1,COUNTIF($G61:I61, "&gt;1")&gt;5,AVERAGE(SMALL(($G61:I61),{1,2,3,4}))-$F$1,COUNTIF($G61:I61, "&gt;1")&gt;3,AVERAGE(SMALL(($F61:I61),{1,2,3,4}))-$F$1,COUNTIF($G61:I61, "&gt;1")&gt;1,AVERAGE(SMALL(($E61:I61),{1,2,3,4}))-$F$1,COUNTIF($G61:I61, "&gt;0")=1,AVERAGE(SMALL(($E61:I61),{1,2,3}))-$F$1,COUNTIF($G61:I61, "=0")=0,AVERAGE(SMALL(($E61:I61),{1,2}))-$F$1)</f>
        <v>9.2666666666666657</v>
      </c>
      <c r="V61" s="29">
        <f>_xlfn.IFS(COUNTIF($G61:J61, "&gt;1")&gt;6,AVERAGE(SMALL(($G61:J61),{1,2,3,4,5}))-$F$1,COUNTIF($G61:J61, "&gt;1")&gt;5,AVERAGE(SMALL(($G61:J61),{1,2,3,4}))-$F$1,COUNTIF($G61:J61, "&gt;1")&gt;3,AVERAGE(SMALL(($F61:J61),{1,2,3,4}))-$F$1,COUNTIF($G61:J61, "&gt;1")&gt;1,AVERAGE(SMALL(($E61:J61),{1,2,3,4}))-$F$1,COUNTIF($G61:J61, "&gt;0")=1,AVERAGE(SMALL(($E61:J61),{1,2,3}))-$F$1,COUNTIF($G61:J61, "=0")=0,AVERAGE(SMALL(($E61:J61),{1,2}))-$F$1)</f>
        <v>9.1000000000000014</v>
      </c>
      <c r="W61" s="29">
        <f>_xlfn.IFS(COUNTIF($G61:K61, "&gt;1")&gt;6,AVERAGE(SMALL(($G61:K61),{1,2,3,4,5}))-$F$1,COUNTIF($G61:K61, "&gt;1")&gt;5,AVERAGE(SMALL(($G61:K61),{1,2,3,4}))-$F$1,COUNTIF($G61:K61, "&gt;1")&gt;3,AVERAGE(SMALL(($F61:K61),{1,2,3,4}))-$F$1,COUNTIF($G61:K61, "&gt;1")&gt;1,AVERAGE(SMALL(($E61:K61),{1,2,3,4}))-$F$1,COUNTIF($G61:K61, "&gt;0")=1,AVERAGE(SMALL(($E61:K61),{1,2,3}))-$F$1,COUNTIF($G61:K61, "=0")=0,AVERAGE(SMALL(($E61:K61),{1,2}))-$F$1)</f>
        <v>9.1000000000000014</v>
      </c>
      <c r="X61" s="29">
        <f>_xlfn.IFS(COUNTIF($G61:L61, "&gt;1")&gt;6,AVERAGE(SMALL(($G61:L61),{1,2,3,4,5}))-$F$1,COUNTIF($G61:L61, "&gt;1")&gt;5,AVERAGE(SMALL(($G61:L61),{1,2,3,4}))-$F$1,COUNTIF($G61:L61, "&gt;1")&gt;3,AVERAGE(SMALL(($F61:L61),{1,2,3,4}))-$F$1,COUNTIF($G61:L61, "&gt;1")&gt;1,AVERAGE(SMALL(($E61:L61),{1,2,3,4}))-$F$1,COUNTIF($G61:L61, "&gt;0")=1,AVERAGE(SMALL(($E61:L61),{1,2,3}))-$F$1,COUNTIF($G61:L61, "=0")=0,AVERAGE(SMALL(($E61:L61),{1,2}))-$F$1)</f>
        <v>9.1000000000000014</v>
      </c>
      <c r="Y61" s="29">
        <f>_xlfn.IFS(COUNTIF($G61:M61, "&gt;1")&gt;6,AVERAGE(SMALL(($G61:M61),{1,2,3,4,5}))-$F$1,COUNTIF($G61:M61, "&gt;1")&gt;5,AVERAGE(SMALL(($G61:M61),{1,2,3,4}))-$F$1,COUNTIF($G61:M61, "&gt;1")&gt;3,AVERAGE(SMALL(($F61:M61),{1,2,3,4}))-$F$1,COUNTIF($G61:M61, "&gt;1")&gt;1,AVERAGE(SMALL(($E61:M61),{1,2,3,4}))-$F$1,COUNTIF($G61:M61, "&gt;0")=1,AVERAGE(SMALL(($E61:M61),{1,2,3}))-$F$1,COUNTIF($G61:M61, "=0")=0,AVERAGE(SMALL(($E61:M61),{1,2}))-$F$1)</f>
        <v>7.1000000000000014</v>
      </c>
      <c r="Z61" s="29">
        <f>_xlfn.IFS(COUNTIF($G61:N61, "&gt;1")&gt;6,AVERAGE(SMALL(($G61:N61),{1,2,3,4,5}))-$F$1,COUNTIF($G61:N61, "&gt;1")&gt;5,AVERAGE(SMALL(($G61:N61),{1,2,3,4}))-$F$1,COUNTIF($G61:N61, "&gt;1")&gt;3,AVERAGE(SMALL(($F61:N61),{1,2,3,4}))-$F$1,COUNTIF($G61:N61, "&gt;1")&gt;1,AVERAGE(SMALL(($E61:N61),{1,2,3,4}))-$F$1,COUNTIF($G61:N61, "&gt;0")=1,AVERAGE(SMALL(($E61:N61),{1,2,3}))-$F$1,COUNTIF($G61:N61, "=0")=0,AVERAGE(SMALL(($E61:N61),{1,2}))-$F$1)</f>
        <v>6.9750000000000014</v>
      </c>
      <c r="AA61" s="29">
        <f>_xlfn.IFS(COUNTIF($G61:O61, "&gt;1")&gt;6,AVERAGE(SMALL(($G61:O61),{1,2,3,4,5}))-$F$1,COUNTIF($G61:O61, "&gt;1")&gt;5,AVERAGE(SMALL(($G61:O61),{1,2,3,4}))-$F$1,COUNTIF($G61:O61, "&gt;1")&gt;3,AVERAGE(SMALL(($F61:O61),{1,2,3,4}))-$F$1,COUNTIF($G61:O61, "&gt;1")&gt;1,AVERAGE(SMALL(($E61:O61),{1,2,3,4}))-$F$1,COUNTIF($G61:O61, "&gt;0")=1,AVERAGE(SMALL(($E61:O61),{1,2,3}))-$F$1,COUNTIF($G61:O61, "=0")=0,AVERAGE(SMALL(($E61:O61),{1,2}))-$F$1)</f>
        <v>6.2250000000000014</v>
      </c>
      <c r="AB61" s="29">
        <f>_xlfn.IFS(COUNTIF($G61:P61, "&gt;1")&gt;6,AVERAGE(SMALL(($G61:P61),{1,2,3,4,5}))-$F$1,COUNTIF($G61:P61, "&gt;1")&gt;5,AVERAGE(SMALL(($G61:P61),{1,2,3,4}))-$F$1,COUNTIF($G61:P61, "&gt;1")&gt;3,AVERAGE(SMALL(($F61:P61),{1,2,3,4}))-$F$1,COUNTIF($G61:P61, "&gt;1")&gt;1,AVERAGE(SMALL(($E61:P61),{1,2,3,4}))-$F$1,COUNTIF($G61:P61, "&gt;0")=1,AVERAGE(SMALL(($E61:P61),{1,2,3}))-$F$1,COUNTIF($G61:P61, "=0")=0,AVERAGE(SMALL(($E61:P61),{1,2}))-$F$1)</f>
        <v>6.2250000000000014</v>
      </c>
      <c r="AC61" s="29">
        <f>_xlfn.IFS(COUNTIF($G61:Q61, "&gt;1")&gt;6,AVERAGE(SMALL(($G61:Q61),{1,2,3,4,5}))-$F$1,COUNTIF($G61:Q61, "&gt;1")&gt;5,AVERAGE(SMALL(($G61:Q61),{1,2,3,4}))-$F$1,COUNTIF($G61:Q61, "&gt;1")&gt;3,AVERAGE(SMALL(($F61:Q61),{1,2,3,4}))-$F$1,COUNTIF($G61:Q61, "&gt;1")&gt;1,AVERAGE(SMALL(($E61:Q61),{1,2,3,4}))-$F$1,COUNTIF($G61:Q61, "&gt;0")=1,AVERAGE(SMALL(($E61:Q61),{1,2,3}))-$F$1,COUNTIF($G61:Q61, "=0")=0,AVERAGE(SMALL(($E61:Q61),{1,2}))-$F$1)</f>
        <v>6.2250000000000014</v>
      </c>
      <c r="AD61" s="30">
        <f t="shared" si="6"/>
        <v>5</v>
      </c>
      <c r="AE61" s="31">
        <v>2</v>
      </c>
    </row>
    <row r="62" spans="1:32" ht="15.75" x14ac:dyDescent="0.25">
      <c r="A62" s="25" t="s">
        <v>109</v>
      </c>
      <c r="B62" s="26" t="str">
        <f>INDEX('[1]2025 Sign Ups'!$C$2:$C$103,MATCH(A62,'[1]2025 Sign Ups'!$B$2:$B$103,0))</f>
        <v>Y</v>
      </c>
      <c r="C62" s="26">
        <f>VLOOKUP($A62,'[1]2025 Sign Ups'!$B$2:$F$127,4,FALSE)</f>
        <v>8</v>
      </c>
      <c r="D62" s="26" t="str">
        <f>VLOOKUP($A62,'[1]2025 Sign Ups'!$B$2:$G$127,5,FALSE)</f>
        <v>R</v>
      </c>
      <c r="E62" s="27">
        <f t="shared" si="9"/>
        <v>43.2</v>
      </c>
      <c r="F62" s="27">
        <f t="shared" si="5"/>
        <v>43.2</v>
      </c>
      <c r="G62" s="27">
        <f>INDEX('[1]WK 1 F9 2025'!$Y$4:$Y$105, MATCH(A62,'[1]WK 1 F9 2025'!$N$4:$N$105,0))</f>
        <v>41</v>
      </c>
      <c r="H62" s="27">
        <f>INDEX('[1]WK 2 B9 2025'!$Y$4:$Y$105, MATCH($A62,'[1]WK 2 B9 2025'!$N$4:$N$105,0))</f>
        <v>48</v>
      </c>
      <c r="I62" s="27">
        <f>INDEX('[1]WK 3 F9 2025'!$Y$4:$Y$107, MATCH(A62,'[1]WK 3 F9 2025'!$N$4:$N$107,0))</f>
        <v>42</v>
      </c>
      <c r="J62" s="27">
        <f>INDEX('[1]WK 4 B9 2025'!$Y$4:$Y$105, MATCH(A62,'[1]WK 4 B9 2025'!$N$4:$N$105,0))</f>
        <v>42</v>
      </c>
      <c r="K62" s="27">
        <f>INDEX('[1]WK 5 F9 2025'!$Y$4:$Y$105, MATCH(A62,'[1]WK 5 F9 2025'!$N$4:$N$105,0))</f>
        <v>40</v>
      </c>
      <c r="L62" s="27" t="str">
        <f>INDEX('[1]WK 6 B9 2025'!$Y$4:$Y$105, MATCH(A62,'[1]WK 6 B9 2025'!$N$4:$N$105,0))</f>
        <v/>
      </c>
      <c r="M62" s="27">
        <f>INDEX('[1]WK 7 F9 2025'!$Y$4:$Y$107, MATCH(A62,'[1]WK 7 F9 2025'!$N$4:$N$107,0))</f>
        <v>37</v>
      </c>
      <c r="N62" s="27">
        <f>INDEX('[1]WK 8 B9 2025'!$Y$4:$Y$103, MATCH(A62,'[1]WK 8 B9 2025'!$N$4:$N$103,0))</f>
        <v>41</v>
      </c>
      <c r="O62" s="27">
        <f>INDEX('[1]WK 9 F9 2025'!$Y$4:$Y$105, MATCH(A62,'[1]WK 9 F9 2025'!$N$4:$N$105,0))</f>
        <v>41</v>
      </c>
      <c r="P62" s="27" t="str">
        <f>INDEX('[1]WK 10 B9 2025'!$Y$4:$Y$103, MATCH(A62,'[1]WK 10 B9 2025'!$N$4:$N$103,0))</f>
        <v/>
      </c>
      <c r="Q62" s="27" t="str">
        <f>INDEX('[1]WK 11 F9 2025'!$Y$4:$Y$105, MATCH(A62,'[1]WK 11 F9 2025'!$N$4:$N$105,0))</f>
        <v/>
      </c>
      <c r="R62" s="27">
        <f>VLOOKUP($A62,'[1]2025 Sign Ups'!$B$2:$K$104,3,FALSE)</f>
        <v>7.8000000000000043</v>
      </c>
      <c r="S62" s="29">
        <f>_xlfn.IFS(COUNTIF($G62:G62, "&gt;6")&gt;6,AVERAGE(SMALL(($G62:G62),{1,2,3,4,5}))-$F$1,COUNTIF($G62:G62, "&gt;5")&gt;3,AVERAGE(SMALL(($G62:G62),{1,2,3,4}))-$F$1,COUNTIF($G62:G62, "&gt;3")&gt;3,AVERAGE(SMALL(($F62:G62),{1,2,3,4}))-$F$1,COUNTIF($G62:G62, "&gt;1")&gt;1,AVERAGE(SMALL(($E62:G62),{1,2,3,4}))-$F$1,COUNTIF($G62:G62, "&gt;0")=1,AVERAGE(SMALL(($E62:G62),{1,2,3}))-$F$1,COUNTIF($G62:G62, "=0")=0,AVERAGE(SMALL(($E62:G62),{1,2}))-$F$1)</f>
        <v>7.06666666666667</v>
      </c>
      <c r="T62" s="29">
        <f>_xlfn.IFS(COUNTIF($G62:H62, "&gt;1")&gt;6,AVERAGE(SMALL(($G62:H62),{1,2,3,4,5}))-$F$1,COUNTIF($G62:H62, "&gt;1")&gt;5,AVERAGE(SMALL(($G62:H62),{1,2,3,4}))-$F$1,COUNTIF($G62:H62, "&gt;1")&gt;3,AVERAGE(SMALL(($F62:H62),{1,2,3,4}))-$F$1,COUNTIF($G62:H62, "&gt;1")&gt;1,AVERAGE(SMALL(($E62:H62),{1,2,3,4}))-$F$1,COUNTIF($G62:H62, "&gt;0")=1,AVERAGE(SMALL(($E62:H62),{1,2,3}))-$F$1,COUNTIF($G62:H62, "=0")=0,AVERAGE(SMALL(($E62:H62),{1,2}))-$F$1)</f>
        <v>8.4500000000000028</v>
      </c>
      <c r="U62" s="29">
        <f>_xlfn.IFS(COUNTIF($G62:I62, "&gt;1")&gt;6,AVERAGE(SMALL(($G62:I62),{1,2,3,4,5}))-$F$1,COUNTIF($G62:I62, "&gt;1")&gt;5,AVERAGE(SMALL(($G62:I62),{1,2,3,4}))-$F$1,COUNTIF($G62:I62, "&gt;1")&gt;3,AVERAGE(SMALL(($F62:I62),{1,2,3,4}))-$F$1,COUNTIF($G62:I62, "&gt;1")&gt;1,AVERAGE(SMALL(($E62:I62),{1,2,3,4}))-$F$1,COUNTIF($G62:I62, "&gt;0")=1,AVERAGE(SMALL(($E62:I62),{1,2,3}))-$F$1,COUNTIF($G62:I62, "=0")=0,AVERAGE(SMALL(($E62:I62),{1,2}))-$F$1)</f>
        <v>6.9500000000000028</v>
      </c>
      <c r="V62" s="29">
        <f>_xlfn.IFS(COUNTIF($G62:J62, "&gt;1")&gt;6,AVERAGE(SMALL(($G62:J62),{1,2,3,4,5}))-$F$1,COUNTIF($G62:J62, "&gt;1")&gt;5,AVERAGE(SMALL(($G62:J62),{1,2,3,4}))-$F$1,COUNTIF($G62:J62, "&gt;1")&gt;3,AVERAGE(SMALL(($F62:J62),{1,2,3,4}))-$F$1,COUNTIF($G62:J62, "&gt;1")&gt;1,AVERAGE(SMALL(($E62:J62),{1,2,3,4}))-$F$1,COUNTIF($G62:J62, "&gt;0")=1,AVERAGE(SMALL(($E62:J62),{1,2,3}))-$F$1,COUNTIF($G62:J62, "=0")=0,AVERAGE(SMALL(($E62:J62),{1,2}))-$F$1)</f>
        <v>6.6499999999999986</v>
      </c>
      <c r="W62" s="29">
        <f>_xlfn.IFS(COUNTIF($G62:K62, "&gt;1")&gt;6,AVERAGE(SMALL(($G62:K62),{1,2,3,4,5}))-$F$1,COUNTIF($G62:K62, "&gt;1")&gt;5,AVERAGE(SMALL(($G62:K62),{1,2,3,4}))-$F$1,COUNTIF($G62:K62, "&gt;1")&gt;3,AVERAGE(SMALL(($F62:K62),{1,2,3,4}))-$F$1,COUNTIF($G62:K62, "&gt;1")&gt;1,AVERAGE(SMALL(($E62:K62),{1,2,3,4}))-$F$1,COUNTIF($G62:K62, "&gt;0")=1,AVERAGE(SMALL(($E62:K62),{1,2,3}))-$F$1,COUNTIF($G62:K62, "=0")=0,AVERAGE(SMALL(($E62:K62),{1,2}))-$F$1)</f>
        <v>5.8500000000000014</v>
      </c>
      <c r="X62" s="29">
        <f>_xlfn.IFS(COUNTIF($G62:L62, "&gt;1")&gt;6,AVERAGE(SMALL(($G62:L62),{1,2,3,4,5}))-$F$1,COUNTIF($G62:L62, "&gt;1")&gt;5,AVERAGE(SMALL(($G62:L62),{1,2,3,4}))-$F$1,COUNTIF($G62:L62, "&gt;1")&gt;3,AVERAGE(SMALL(($F62:L62),{1,2,3,4}))-$F$1,COUNTIF($G62:L62, "&gt;1")&gt;1,AVERAGE(SMALL(($E62:L62),{1,2,3,4}))-$F$1,COUNTIF($G62:L62, "&gt;0")=1,AVERAGE(SMALL(($E62:L62),{1,2,3}))-$F$1,COUNTIF($G62:L62, "=0")=0,AVERAGE(SMALL(($E62:L62),{1,2}))-$F$1)</f>
        <v>5.8500000000000014</v>
      </c>
      <c r="Y62" s="29">
        <f>_xlfn.IFS(COUNTIF($G62:M62, "&gt;1")&gt;6,AVERAGE(SMALL(($G62:M62),{1,2,3,4,5}))-$F$1,COUNTIF($G62:M62, "&gt;1")&gt;5,AVERAGE(SMALL(($G62:M62),{1,2,3,4}))-$F$1,COUNTIF($G62:M62, "&gt;1")&gt;3,AVERAGE(SMALL(($F62:M62),{1,2,3,4}))-$F$1,COUNTIF($G62:M62, "&gt;1")&gt;1,AVERAGE(SMALL(($E62:M62),{1,2,3,4}))-$F$1,COUNTIF($G62:M62, "&gt;0")=1,AVERAGE(SMALL(($E62:M62),{1,2,3}))-$F$1,COUNTIF($G62:M62, "=0")=0,AVERAGE(SMALL(($E62:M62),{1,2}))-$F$1)</f>
        <v>4.6000000000000014</v>
      </c>
      <c r="Z62" s="29">
        <f>_xlfn.IFS(COUNTIF($G62:N62, "&gt;1")&gt;6,AVERAGE(SMALL(($G62:N62),{1,2,3,4,5}))-$F$1,COUNTIF($G62:N62, "&gt;1")&gt;5,AVERAGE(SMALL(($G62:N62),{1,2,3,4}))-$F$1,COUNTIF($G62:N62, "&gt;1")&gt;3,AVERAGE(SMALL(($F62:N62),{1,2,3,4}))-$F$1,COUNTIF($G62:N62, "&gt;1")&gt;1,AVERAGE(SMALL(($E62:N62),{1,2,3,4}))-$F$1,COUNTIF($G62:N62, "&gt;0")=1,AVERAGE(SMALL(($E62:N62),{1,2,3}))-$F$1,COUNTIF($G62:N62, "=0")=0,AVERAGE(SMALL(($E62:N62),{1,2}))-$F$1)</f>
        <v>4.8000000000000043</v>
      </c>
      <c r="AA62" s="29">
        <f>_xlfn.IFS(COUNTIF($G62:O62, "&gt;1")&gt;6,AVERAGE(SMALL(($G62:O62),{1,2,3,4,5}))-$F$1,COUNTIF($G62:O62, "&gt;1")&gt;5,AVERAGE(SMALL(($G62:O62),{1,2,3,4}))-$F$1,COUNTIF($G62:O62, "&gt;1")&gt;3,AVERAGE(SMALL(($F62:O62),{1,2,3,4}))-$F$1,COUNTIF($G62:O62, "&gt;1")&gt;1,AVERAGE(SMALL(($E62:O62),{1,2,3,4}))-$F$1,COUNTIF($G62:O62, "&gt;0")=1,AVERAGE(SMALL(($E62:O62),{1,2,3}))-$F$1,COUNTIF($G62:O62, "=0")=0,AVERAGE(SMALL(($E62:O62),{1,2}))-$F$1)</f>
        <v>4.6000000000000014</v>
      </c>
      <c r="AB62" s="29">
        <f>_xlfn.IFS(COUNTIF($G62:P62, "&gt;1")&gt;6,AVERAGE(SMALL(($G62:P62),{1,2,3,4,5}))-$F$1,COUNTIF($G62:P62, "&gt;1")&gt;5,AVERAGE(SMALL(($G62:P62),{1,2,3,4}))-$F$1,COUNTIF($G62:P62, "&gt;1")&gt;3,AVERAGE(SMALL(($F62:P62),{1,2,3,4}))-$F$1,COUNTIF($G62:P62, "&gt;1")&gt;1,AVERAGE(SMALL(($E62:P62),{1,2,3,4}))-$F$1,COUNTIF($G62:P62, "&gt;0")=1,AVERAGE(SMALL(($E62:P62),{1,2,3}))-$F$1,COUNTIF($G62:P62, "=0")=0,AVERAGE(SMALL(($E62:P62),{1,2}))-$F$1)</f>
        <v>4.6000000000000014</v>
      </c>
      <c r="AC62" s="29">
        <f>_xlfn.IFS(COUNTIF($G62:Q62, "&gt;1")&gt;6,AVERAGE(SMALL(($G62:Q62),{1,2,3,4,5}))-$F$1,COUNTIF($G62:Q62, "&gt;1")&gt;5,AVERAGE(SMALL(($G62:Q62),{1,2,3,4}))-$F$1,COUNTIF($G62:Q62, "&gt;1")&gt;3,AVERAGE(SMALL(($F62:Q62),{1,2,3,4}))-$F$1,COUNTIF($G62:Q62, "&gt;1")&gt;1,AVERAGE(SMALL(($E62:Q62),{1,2,3,4}))-$F$1,COUNTIF($G62:Q62, "&gt;0")=1,AVERAGE(SMALL(($E62:Q62),{1,2,3}))-$F$1,COUNTIF($G62:Q62, "=0")=0,AVERAGE(SMALL(($E62:Q62),{1,2}))-$F$1)</f>
        <v>4.6000000000000014</v>
      </c>
      <c r="AD62" s="30">
        <f t="shared" si="6"/>
        <v>8</v>
      </c>
      <c r="AE62" s="31">
        <v>2</v>
      </c>
    </row>
    <row r="63" spans="1:32" ht="15.75" x14ac:dyDescent="0.25">
      <c r="A63" s="25" t="s">
        <v>110</v>
      </c>
      <c r="B63" s="26" t="str">
        <f>INDEX('[1]2025 Sign Ups'!$C$2:$C$103,MATCH(A63,'[1]2025 Sign Ups'!$B$2:$B$103,0))</f>
        <v>Y</v>
      </c>
      <c r="C63" s="26">
        <f>VLOOKUP($A63,'[1]2025 Sign Ups'!$B$2:$F$127,4,FALSE)</f>
        <v>3</v>
      </c>
      <c r="D63" s="26" t="str">
        <f>VLOOKUP($A63,'[1]2025 Sign Ups'!$B$2:$G$127,5,FALSE)</f>
        <v>R</v>
      </c>
      <c r="E63" s="27">
        <f t="shared" si="9"/>
        <v>40.666666666666664</v>
      </c>
      <c r="F63" s="27">
        <f t="shared" si="5"/>
        <v>40.666666666666664</v>
      </c>
      <c r="G63" s="28" t="str">
        <f>INDEX('[1]WK 1 F9 2025'!$Y$4:$Y$105, MATCH(A63,'[1]WK 1 F9 2025'!$N$4:$N$105,0))</f>
        <v/>
      </c>
      <c r="H63" s="28">
        <f>INDEX('[1]WK 2 B9 2025'!$Y$4:$Y$105, MATCH($A63,'[1]WK 2 B9 2025'!$N$4:$N$105,0))</f>
        <v>49</v>
      </c>
      <c r="I63" s="28">
        <f>INDEX('[1]WK 3 F9 2025'!$Y$4:$Y$107, MATCH(A63,'[1]WK 3 F9 2025'!$N$4:$N$107,0))</f>
        <v>42</v>
      </c>
      <c r="J63" s="28">
        <f>INDEX('[1]WK 4 B9 2025'!$Y$4:$Y$105, MATCH(A63,'[1]WK 4 B9 2025'!$N$4:$N$105,0))</f>
        <v>40</v>
      </c>
      <c r="K63" s="28">
        <f>INDEX('[1]WK 5 F9 2025'!$Y$4:$Y$105, MATCH(A63,'[1]WK 5 F9 2025'!$N$4:$N$105,0))</f>
        <v>41</v>
      </c>
      <c r="L63" s="28">
        <f>INDEX('[1]WK 6 B9 2025'!$Y$4:$Y$105, MATCH(A63,'[1]WK 6 B9 2025'!$N$4:$N$105,0))</f>
        <v>41</v>
      </c>
      <c r="M63" s="28">
        <f>INDEX('[1]WK 7 F9 2025'!$Y$4:$Y$107, MATCH(A63,'[1]WK 7 F9 2025'!$N$4:$N$107,0))</f>
        <v>42</v>
      </c>
      <c r="N63" s="28" t="str">
        <f>INDEX('[1]WK 8 B9 2025'!$Y$4:$Y$103, MATCH(A63,'[1]WK 8 B9 2025'!$N$4:$N$103,0))</f>
        <v/>
      </c>
      <c r="O63" s="28">
        <f>INDEX('[1]WK 9 F9 2025'!$Y$4:$Y$105, MATCH(A63,'[1]WK 9 F9 2025'!$N$4:$N$105,0))</f>
        <v>43</v>
      </c>
      <c r="P63" s="28" t="str">
        <f>INDEX('[1]WK 10 B9 2025'!$Y$4:$Y$103, MATCH(A63,'[1]WK 10 B9 2025'!$N$4:$N$103,0))</f>
        <v/>
      </c>
      <c r="Q63" s="28" t="str">
        <f>INDEX('[1]WK 11 F9 2025'!$Y$4:$Y$105, MATCH(A63,'[1]WK 11 F9 2025'!$N$4:$N$105,0))</f>
        <v/>
      </c>
      <c r="R63" s="27">
        <f>VLOOKUP($A63,'[1]2025 Sign Ups'!$B$2:$K$104,3,FALSE)</f>
        <v>5.2666666666666657</v>
      </c>
      <c r="S63" s="29">
        <f>_xlfn.IFS(COUNTIF($G63:G63, "&gt;1")&gt;6,AVERAGE(SMALL(($G63:G63),{1,2,3,4,5}))-$F$1,COUNTIF($G63:G63, "&gt;1")&gt;5,AVERAGE(SMALL(($G63:G63),{1,2,3,4}))-$F$1,COUNTIF($G63:G63, "&gt;1")&gt;3,AVERAGE(SMALL(($F63:G63),{1,2,3,4}))-$F$1,COUNTIF($G63:G63, "&gt;1")&gt;1,AVERAGE(SMALL(($E63:G63),{1,2,3,4}))-$F$1,COUNTIF($G63:G63, "&gt;0")=1,AVERAGE(SMALL(($E63:G63),{1,2,3}))-$F$1,COUNTIF($G63:G63, "=0")=0,AVERAGE(SMALL(($E63:G63),{1,2}))-$F$1)</f>
        <v>5.2666666666666657</v>
      </c>
      <c r="T63" s="29">
        <f>_xlfn.IFS(COUNTIF($G63:H63, "&gt;1")&gt;6,AVERAGE(SMALL(($G63:H63),{1,2,3,4,5}))-$F$1,COUNTIF($G63:H63, "&gt;1")&gt;5,AVERAGE(SMALL(($G63:H63),{1,2,3,4}))-$F$1,COUNTIF($G63:H63, "&gt;1")&gt;3,AVERAGE(SMALL(($F63:H63),{1,2,3,4}))-$F$1,COUNTIF($G63:H63, "&gt;1")&gt;1,AVERAGE(SMALL(($E63:H63),{1,2,3,4}))-$F$1,COUNTIF($G63:H63, "&gt;0")=1,AVERAGE(SMALL(($E63:H63),{1,2,3}))-$F$1,COUNTIF($G63:H63, "=0")=0,AVERAGE(SMALL(($E63:H63),{1,2}))-$F$1)</f>
        <v>8.0444444444444372</v>
      </c>
      <c r="U63" s="29">
        <f>_xlfn.IFS(COUNTIF($G63:I63, "&gt;1")&gt;6,AVERAGE(SMALL(($G63:I63),{1,2,3,4,5}))-$F$1,COUNTIF($G63:I63, "&gt;1")&gt;5,AVERAGE(SMALL(($G63:I63),{1,2,3,4}))-$F$1,COUNTIF($G63:I63, "&gt;1")&gt;3,AVERAGE(SMALL(($F63:I63),{1,2,3,4}))-$F$1,COUNTIF($G63:I63, "&gt;1")&gt;1,AVERAGE(SMALL(($E63:I63),{1,2,3,4}))-$F$1,COUNTIF($G63:I63, "&gt;0")=1,AVERAGE(SMALL(($E63:I63),{1,2,3}))-$F$1,COUNTIF($G63:I63, "=0")=0,AVERAGE(SMALL(($E63:I63),{1,2}))-$F$1)</f>
        <v>7.68333333333333</v>
      </c>
      <c r="V63" s="29">
        <f>_xlfn.IFS(COUNTIF($G63:J63, "&gt;1")&gt;6,AVERAGE(SMALL(($G63:J63),{1,2,3,4,5}))-$F$1,COUNTIF($G63:J63, "&gt;1")&gt;5,AVERAGE(SMALL(($G63:J63),{1,2,3,4}))-$F$1,COUNTIF($G63:J63, "&gt;1")&gt;3,AVERAGE(SMALL(($F63:J63),{1,2,3,4}))-$F$1,COUNTIF($G63:J63, "&gt;1")&gt;1,AVERAGE(SMALL(($E63:J63),{1,2,3,4}))-$F$1,COUNTIF($G63:J63, "&gt;0")=1,AVERAGE(SMALL(($E63:J63),{1,2,3}))-$F$1,COUNTIF($G63:J63, "=0")=0,AVERAGE(SMALL(($E63:J63),{1,2}))-$F$1)</f>
        <v>5.43333333333333</v>
      </c>
      <c r="W63" s="29">
        <f>_xlfn.IFS(COUNTIF($G63:K63, "&gt;1")&gt;6,AVERAGE(SMALL(($G63:K63),{1,2,3,4,5}))-$F$1,COUNTIF($G63:K63, "&gt;1")&gt;5,AVERAGE(SMALL(($G63:K63),{1,2,3,4}))-$F$1,COUNTIF($G63:K63, "&gt;1")&gt;3,AVERAGE(SMALL(($F63:K63),{1,2,3,4}))-$F$1,COUNTIF($G63:K63, "&gt;1")&gt;1,AVERAGE(SMALL(($E63:K63),{1,2,3,4}))-$F$1,COUNTIF($G63:K63, "&gt;0")=1,AVERAGE(SMALL(($E63:K63),{1,2,3}))-$F$1,COUNTIF($G63:K63, "=0")=0,AVERAGE(SMALL(($E63:K63),{1,2}))-$F$1)</f>
        <v>5.5166666666666657</v>
      </c>
      <c r="X63" s="29">
        <f>_xlfn.IFS(COUNTIF($G63:L63, "&gt;1")&gt;6,AVERAGE(SMALL(($G63:L63),{1,2,3,4,5}))-$F$1,COUNTIF($G63:L63, "&gt;1")&gt;5,AVERAGE(SMALL(($G63:L63),{1,2,3,4}))-$F$1,COUNTIF($G63:L63, "&gt;1")&gt;3,AVERAGE(SMALL(($F63:L63),{1,2,3,4}))-$F$1,COUNTIF($G63:L63, "&gt;1")&gt;1,AVERAGE(SMALL(($E63:L63),{1,2,3,4}))-$F$1,COUNTIF($G63:L63, "&gt;0")=1,AVERAGE(SMALL(($E63:L63),{1,2,3}))-$F$1,COUNTIF($G63:L63, "=0")=0,AVERAGE(SMALL(($E63:L63),{1,2}))-$F$1)</f>
        <v>5.2666666666666657</v>
      </c>
      <c r="Y63" s="29">
        <f>_xlfn.IFS(COUNTIF($G63:M63, "&gt;1")&gt;6,AVERAGE(SMALL(($G63:M63),{1,2,3,4,5}))-$F$1,COUNTIF($G63:M63, "&gt;1")&gt;5,AVERAGE(SMALL(($G63:M63),{1,2,3,4}))-$F$1,COUNTIF($G63:M63, "&gt;1")&gt;3,AVERAGE(SMALL(($F63:M63),{1,2,3,4}))-$F$1,COUNTIF($G63:M63, "&gt;1")&gt;1,AVERAGE(SMALL(($E63:M63),{1,2,3,4}))-$F$1,COUNTIF($G63:M63, "&gt;0")=1,AVERAGE(SMALL(($E63:M63),{1,2,3}))-$F$1,COUNTIF($G63:M63, "=0")=0,AVERAGE(SMALL(($E63:M63),{1,2}))-$F$1)</f>
        <v>5.6000000000000014</v>
      </c>
      <c r="Z63" s="29">
        <f>_xlfn.IFS(COUNTIF($G63:N63, "&gt;1")&gt;6,AVERAGE(SMALL(($G63:N63),{1,2,3,4,5}))-$F$1,COUNTIF($G63:N63, "&gt;1")&gt;5,AVERAGE(SMALL(($G63:N63),{1,2,3,4}))-$F$1,COUNTIF($G63:N63, "&gt;1")&gt;3,AVERAGE(SMALL(($F63:N63),{1,2,3,4}))-$F$1,COUNTIF($G63:N63, "&gt;1")&gt;1,AVERAGE(SMALL(($E63:N63),{1,2,3,4}))-$F$1,COUNTIF($G63:N63, "&gt;0")=1,AVERAGE(SMALL(($E63:N63),{1,2,3}))-$F$1,COUNTIF($G63:N63, "=0")=0,AVERAGE(SMALL(($E63:N63),{1,2}))-$F$1)</f>
        <v>5.6000000000000014</v>
      </c>
      <c r="AA63" s="29">
        <f>_xlfn.IFS(COUNTIF($G63:O63, "&gt;1")&gt;6,AVERAGE(SMALL(($G63:O63),{1,2,3,4,5}))-$F$1,COUNTIF($G63:O63, "&gt;1")&gt;5,AVERAGE(SMALL(($G63:O63),{1,2,3,4}))-$F$1,COUNTIF($G63:O63, "&gt;1")&gt;3,AVERAGE(SMALL(($F63:O63),{1,2,3,4}))-$F$1,COUNTIF($G63:O63, "&gt;1")&gt;1,AVERAGE(SMALL(($E63:O63),{1,2,3,4}))-$F$1,COUNTIF($G63:O63, "&gt;0")=1,AVERAGE(SMALL(($E63:O63),{1,2,3}))-$F$1,COUNTIF($G63:O63, "=0")=0,AVERAGE(SMALL(($E63:O63),{1,2}))-$F$1)</f>
        <v>5.8000000000000043</v>
      </c>
      <c r="AB63" s="29">
        <f>_xlfn.IFS(COUNTIF($G63:P63, "&gt;1")&gt;6,AVERAGE(SMALL(($G63:P63),{1,2,3,4,5}))-$F$1,COUNTIF($G63:P63, "&gt;1")&gt;5,AVERAGE(SMALL(($G63:P63),{1,2,3,4}))-$F$1,COUNTIF($G63:P63, "&gt;1")&gt;3,AVERAGE(SMALL(($F63:P63),{1,2,3,4}))-$F$1,COUNTIF($G63:P63, "&gt;1")&gt;1,AVERAGE(SMALL(($E63:P63),{1,2,3,4}))-$F$1,COUNTIF($G63:P63, "&gt;0")=1,AVERAGE(SMALL(($E63:P63),{1,2,3}))-$F$1,COUNTIF($G63:P63, "=0")=0,AVERAGE(SMALL(($E63:P63),{1,2}))-$F$1)</f>
        <v>5.8000000000000043</v>
      </c>
      <c r="AC63" s="29">
        <f>_xlfn.IFS(COUNTIF($G63:Q63, "&gt;1")&gt;6,AVERAGE(SMALL(($G63:Q63),{1,2,3,4,5}))-$F$1,COUNTIF($G63:Q63, "&gt;1")&gt;5,AVERAGE(SMALL(($G63:Q63),{1,2,3,4}))-$F$1,COUNTIF($G63:Q63, "&gt;1")&gt;3,AVERAGE(SMALL(($F63:Q63),{1,2,3,4}))-$F$1,COUNTIF($G63:Q63, "&gt;1")&gt;1,AVERAGE(SMALL(($E63:Q63),{1,2,3,4}))-$F$1,COUNTIF($G63:Q63, "&gt;0")=1,AVERAGE(SMALL(($E63:Q63),{1,2,3}))-$F$1,COUNTIF($G63:Q63, "=0")=0,AVERAGE(SMALL(($E63:Q63),{1,2}))-$F$1)</f>
        <v>5.8000000000000043</v>
      </c>
      <c r="AD63" s="30">
        <f t="shared" si="6"/>
        <v>7</v>
      </c>
      <c r="AE63" s="31">
        <v>2</v>
      </c>
    </row>
    <row r="64" spans="1:32" ht="15.75" x14ac:dyDescent="0.25">
      <c r="A64" s="25" t="s">
        <v>111</v>
      </c>
      <c r="B64" s="26" t="str">
        <f>INDEX('[1]2025 Sign Ups'!$C$2:$C$103,MATCH(A64,'[1]2025 Sign Ups'!$B$2:$B$103,0))</f>
        <v>Y</v>
      </c>
      <c r="C64" s="26">
        <f>VLOOKUP($A64,'[1]2025 Sign Ups'!$B$2:$F$127,4,FALSE)</f>
        <v>5</v>
      </c>
      <c r="D64" s="26" t="str">
        <f>VLOOKUP($A64,'[1]2025 Sign Ups'!$B$2:$G$127,5,FALSE)</f>
        <v>R</v>
      </c>
      <c r="E64" s="27">
        <f t="shared" si="9"/>
        <v>36.799999999999997</v>
      </c>
      <c r="F64" s="27">
        <f t="shared" si="5"/>
        <v>36.799999999999997</v>
      </c>
      <c r="G64" s="27">
        <f>INDEX('[1]WK 1 F9 2025'!$Y$4:$Y$105, MATCH(A64,'[1]WK 1 F9 2025'!$N$4:$N$105,0))</f>
        <v>37</v>
      </c>
      <c r="H64" s="27">
        <f>INDEX('[1]WK 2 B9 2025'!$Y$4:$Y$105, MATCH($A64,'[1]WK 2 B9 2025'!$N$4:$N$105,0))</f>
        <v>37</v>
      </c>
      <c r="I64" s="27">
        <f>INDEX('[1]WK 3 F9 2025'!$Y$4:$Y$107, MATCH(A64,'[1]WK 3 F9 2025'!$N$4:$N$107,0))</f>
        <v>38</v>
      </c>
      <c r="J64" s="27">
        <f>INDEX('[1]WK 4 B9 2025'!$Y$4:$Y$105, MATCH(A64,'[1]WK 4 B9 2025'!$N$4:$N$105,0))</f>
        <v>39</v>
      </c>
      <c r="K64" s="27">
        <f>INDEX('[1]WK 5 F9 2025'!$Y$4:$Y$105, MATCH(A64,'[1]WK 5 F9 2025'!$N$4:$N$105,0))</f>
        <v>38</v>
      </c>
      <c r="L64" s="27">
        <f>INDEX('[1]WK 6 B9 2025'!$Y$4:$Y$105, MATCH(A64,'[1]WK 6 B9 2025'!$N$4:$N$105,0))</f>
        <v>39</v>
      </c>
      <c r="M64" s="27">
        <f>INDEX('[1]WK 7 F9 2025'!$Y$4:$Y$107, MATCH(A64,'[1]WK 7 F9 2025'!$N$4:$N$107,0))</f>
        <v>39</v>
      </c>
      <c r="N64" s="27">
        <f>INDEX('[1]WK 8 B9 2025'!$Y$4:$Y$103, MATCH(A64,'[1]WK 8 B9 2025'!$N$4:$N$103,0))</f>
        <v>40</v>
      </c>
      <c r="O64" s="27">
        <f>INDEX('[1]WK 9 F9 2025'!$Y$4:$Y$105, MATCH(A64,'[1]WK 9 F9 2025'!$N$4:$N$105,0))</f>
        <v>34</v>
      </c>
      <c r="P64" s="27" t="str">
        <f>INDEX('[1]WK 10 B9 2025'!$Y$4:$Y$103, MATCH(A64,'[1]WK 10 B9 2025'!$N$4:$N$103,0))</f>
        <v/>
      </c>
      <c r="Q64" s="27" t="str">
        <f>INDEX('[1]WK 11 F9 2025'!$Y$4:$Y$105, MATCH(A64,'[1]WK 11 F9 2025'!$N$4:$N$105,0))</f>
        <v/>
      </c>
      <c r="R64" s="27">
        <f>VLOOKUP($A64,'[1]2025 Sign Ups'!$B$2:$K$104,3,FALSE)</f>
        <v>1.3999999999999986</v>
      </c>
      <c r="S64" s="29">
        <f>_xlfn.IFS(COUNTIF($G64:G64, "&gt;6")&gt;6,AVERAGE(SMALL(($G64:G64),{1,2,3,4,5}))-$F$1,COUNTIF($G64:G64, "&gt;5")&gt;3,AVERAGE(SMALL(($G64:G64),{1,2,3,4}))-$F$1,COUNTIF($G64:G64, "&gt;3")&gt;3,AVERAGE(SMALL(($F64:G64),{1,2,3,4}))-$F$1,COUNTIF($G64:G64, "&gt;1")&gt;1,AVERAGE(SMALL(($E64:G64),{1,2,3,4}))-$F$1,COUNTIF($G64:G64, "&gt;0")=1,AVERAGE(SMALL(($E64:G64),{1,2,3}))-$F$1,COUNTIF($G64:G64, "=0")=0,AVERAGE(SMALL(($E64:G64),{1,2}))-$F$1)</f>
        <v>1.4666666666666686</v>
      </c>
      <c r="T64" s="29">
        <f>_xlfn.IFS(COUNTIF($G64:H64, "&gt;1")&gt;6,AVERAGE(SMALL(($G64:H64),{1,2,3,4,5}))-$F$1,COUNTIF($G64:H64, "&gt;1")&gt;5,AVERAGE(SMALL(($G64:H64),{1,2,3,4}))-$F$1,COUNTIF($G64:H64, "&gt;1")&gt;3,AVERAGE(SMALL(($F64:H64),{1,2,3,4}))-$F$1,COUNTIF($G64:H64, "&gt;1")&gt;1,AVERAGE(SMALL(($E64:H64),{1,2,3,4}))-$F$1,COUNTIF($G64:H64, "&gt;0")=1,AVERAGE(SMALL(($E64:H64),{1,2,3}))-$F$1,COUNTIF($G64:H64, "=0")=0,AVERAGE(SMALL(($E64:H64),{1,2}))-$F$1)</f>
        <v>1.5</v>
      </c>
      <c r="U64" s="29">
        <f>_xlfn.IFS(COUNTIF($G64:I64, "&gt;1")&gt;6,AVERAGE(SMALL(($G64:I64),{1,2,3,4,5}))-$F$1,COUNTIF($G64:I64, "&gt;1")&gt;5,AVERAGE(SMALL(($G64:I64),{1,2,3,4}))-$F$1,COUNTIF($G64:I64, "&gt;1")&gt;3,AVERAGE(SMALL(($F64:I64),{1,2,3,4}))-$F$1,COUNTIF($G64:I64, "&gt;1")&gt;1,AVERAGE(SMALL(($E64:I64),{1,2,3,4}))-$F$1,COUNTIF($G64:I64, "&gt;0")=1,AVERAGE(SMALL(($E64:I64),{1,2,3}))-$F$1,COUNTIF($G64:I64, "=0")=0,AVERAGE(SMALL(($E64:I64),{1,2}))-$F$1)</f>
        <v>1.5</v>
      </c>
      <c r="V64" s="29">
        <f>_xlfn.IFS(COUNTIF($G64:J64, "&gt;1")&gt;6,AVERAGE(SMALL(($G64:J64),{1,2,3,4,5}))-$F$1,COUNTIF($G64:J64, "&gt;1")&gt;5,AVERAGE(SMALL(($G64:J64),{1,2,3,4}))-$F$1,COUNTIF($G64:J64, "&gt;1")&gt;3,AVERAGE(SMALL(($F64:J64),{1,2,3,4}))-$F$1,COUNTIF($G64:J64, "&gt;1")&gt;1,AVERAGE(SMALL(($E64:J64),{1,2,3,4}))-$F$1,COUNTIF($G64:J64, "&gt;0")=1,AVERAGE(SMALL(($E64:J64),{1,2,3}))-$F$1,COUNTIF($G64:J64, "=0")=0,AVERAGE(SMALL(($E64:J64),{1,2}))-$F$1)</f>
        <v>1.8000000000000043</v>
      </c>
      <c r="W64" s="29">
        <f>_xlfn.IFS(COUNTIF($G64:K64, "&gt;1")&gt;6,AVERAGE(SMALL(($G64:K64),{1,2,3,4,5}))-$F$1,COUNTIF($G64:K64, "&gt;1")&gt;5,AVERAGE(SMALL(($G64:K64),{1,2,3,4}))-$F$1,COUNTIF($G64:K64, "&gt;1")&gt;3,AVERAGE(SMALL(($F64:K64),{1,2,3,4}))-$F$1,COUNTIF($G64:K64, "&gt;1")&gt;1,AVERAGE(SMALL(($E64:K64),{1,2,3,4}))-$F$1,COUNTIF($G64:K64, "&gt;0")=1,AVERAGE(SMALL(($E64:K64),{1,2,3}))-$F$1,COUNTIF($G64:K64, "=0")=0,AVERAGE(SMALL(($E64:K64),{1,2}))-$F$1)</f>
        <v>1.8000000000000043</v>
      </c>
      <c r="X64" s="29">
        <f>_xlfn.IFS(COUNTIF($G64:L64, "&gt;1")&gt;6,AVERAGE(SMALL(($G64:L64),{1,2,3,4,5}))-$F$1,COUNTIF($G64:L64, "&gt;1")&gt;5,AVERAGE(SMALL(($G64:L64),{1,2,3,4}))-$F$1,COUNTIF($G64:L64, "&gt;1")&gt;3,AVERAGE(SMALL(($F64:L64),{1,2,3,4}))-$F$1,COUNTIF($G64:L64, "&gt;1")&gt;1,AVERAGE(SMALL(($E64:L64),{1,2,3,4}))-$F$1,COUNTIF($G64:L64, "&gt;0")=1,AVERAGE(SMALL(($E64:L64),{1,2,3}))-$F$1,COUNTIF($G64:L64, "=0")=0,AVERAGE(SMALL(($E64:L64),{1,2}))-$F$1)</f>
        <v>2.1000000000000014</v>
      </c>
      <c r="Y64" s="29">
        <f>_xlfn.IFS(COUNTIF($G64:M64, "&gt;1")&gt;6,AVERAGE(SMALL(($G64:M64),{1,2,3,4,5}))-$F$1,COUNTIF($G64:M64, "&gt;1")&gt;5,AVERAGE(SMALL(($G64:M64),{1,2,3,4}))-$F$1,COUNTIF($G64:M64, "&gt;1")&gt;3,AVERAGE(SMALL(($F64:M64),{1,2,3,4}))-$F$1,COUNTIF($G64:M64, "&gt;1")&gt;1,AVERAGE(SMALL(($E64:M64),{1,2,3,4}))-$F$1,COUNTIF($G64:M64, "&gt;0")=1,AVERAGE(SMALL(($E64:M64),{1,2,3}))-$F$1,COUNTIF($G64:M64, "=0")=0,AVERAGE(SMALL(($E64:M64),{1,2}))-$F$1)</f>
        <v>2.3999999999999986</v>
      </c>
      <c r="Z64" s="29">
        <f>_xlfn.IFS(COUNTIF($G64:N64, "&gt;1")&gt;6,AVERAGE(SMALL(($G64:N64),{1,2,3,4,5}))-$F$1,COUNTIF($G64:N64, "&gt;1")&gt;5,AVERAGE(SMALL(($G64:N64),{1,2,3,4}))-$F$1,COUNTIF($G64:N64, "&gt;1")&gt;3,AVERAGE(SMALL(($F64:N64),{1,2,3,4}))-$F$1,COUNTIF($G64:N64, "&gt;1")&gt;1,AVERAGE(SMALL(($E64:N64),{1,2,3,4}))-$F$1,COUNTIF($G64:N64, "&gt;0")=1,AVERAGE(SMALL(($E64:N64),{1,2,3}))-$F$1,COUNTIF($G64:N64, "=0")=0,AVERAGE(SMALL(($E64:N64),{1,2}))-$F$1)</f>
        <v>2.3999999999999986</v>
      </c>
      <c r="AA64" s="29">
        <f>_xlfn.IFS(COUNTIF($G64:O64, "&gt;1")&gt;6,AVERAGE(SMALL(($G64:O64),{1,2,3,4,5}))-$F$1,COUNTIF($G64:O64, "&gt;1")&gt;5,AVERAGE(SMALL(($G64:O64),{1,2,3,4}))-$F$1,COUNTIF($G64:O64, "&gt;1")&gt;3,AVERAGE(SMALL(($F64:O64),{1,2,3,4}))-$F$1,COUNTIF($G64:O64, "&gt;1")&gt;1,AVERAGE(SMALL(($E64:O64),{1,2,3,4}))-$F$1,COUNTIF($G64:O64, "&gt;0")=1,AVERAGE(SMALL(($E64:O64),{1,2,3}))-$F$1,COUNTIF($G64:O64, "=0")=0,AVERAGE(SMALL(($E64:O64),{1,2}))-$F$1)</f>
        <v>1.3999999999999986</v>
      </c>
      <c r="AB64" s="29">
        <f>_xlfn.IFS(COUNTIF($G64:P64, "&gt;1")&gt;6,AVERAGE(SMALL(($G64:P64),{1,2,3,4,5}))-$F$1,COUNTIF($G64:P64, "&gt;1")&gt;5,AVERAGE(SMALL(($G64:P64),{1,2,3,4}))-$F$1,COUNTIF($G64:P64, "&gt;1")&gt;3,AVERAGE(SMALL(($F64:P64),{1,2,3,4}))-$F$1,COUNTIF($G64:P64, "&gt;1")&gt;1,AVERAGE(SMALL(($E64:P64),{1,2,3,4}))-$F$1,COUNTIF($G64:P64, "&gt;0")=1,AVERAGE(SMALL(($E64:P64),{1,2,3}))-$F$1,COUNTIF($G64:P64, "=0")=0,AVERAGE(SMALL(($E64:P64),{1,2}))-$F$1)</f>
        <v>1.3999999999999986</v>
      </c>
      <c r="AC64" s="29">
        <f>_xlfn.IFS(COUNTIF($G64:Q64, "&gt;1")&gt;6,AVERAGE(SMALL(($G64:Q64),{1,2,3,4,5}))-$F$1,COUNTIF($G64:Q64, "&gt;1")&gt;5,AVERAGE(SMALL(($G64:Q64),{1,2,3,4}))-$F$1,COUNTIF($G64:Q64, "&gt;1")&gt;3,AVERAGE(SMALL(($F64:Q64),{1,2,3,4}))-$F$1,COUNTIF($G64:Q64, "&gt;1")&gt;1,AVERAGE(SMALL(($E64:Q64),{1,2,3,4}))-$F$1,COUNTIF($G64:Q64, "&gt;0")=1,AVERAGE(SMALL(($E64:Q64),{1,2,3}))-$F$1,COUNTIF($G64:Q64, "=0")=0,AVERAGE(SMALL(($E64:Q64),{1,2}))-$F$1)</f>
        <v>1.3999999999999986</v>
      </c>
      <c r="AD64" s="30">
        <f t="shared" si="6"/>
        <v>9</v>
      </c>
      <c r="AE64" s="31">
        <v>2</v>
      </c>
    </row>
    <row r="65" spans="1:31" ht="15.75" x14ac:dyDescent="0.25">
      <c r="A65" s="25" t="s">
        <v>112</v>
      </c>
      <c r="B65" s="26" t="str">
        <f>INDEX('[1]2025 Sign Ups'!$C$2:$C$103,MATCH(A65,'[1]2025 Sign Ups'!$B$2:$B$103,0))</f>
        <v>Y</v>
      </c>
      <c r="C65" s="26">
        <f>VLOOKUP($A65,'[1]2025 Sign Ups'!$B$2:$F$127,4,FALSE)</f>
        <v>10</v>
      </c>
      <c r="D65" s="26" t="str">
        <f>VLOOKUP($A65,'[1]2025 Sign Ups'!$B$2:$G$127,5,FALSE)</f>
        <v>R</v>
      </c>
      <c r="E65" s="27">
        <f t="shared" si="9"/>
        <v>41.4</v>
      </c>
      <c r="F65" s="27">
        <f t="shared" si="5"/>
        <v>41.4</v>
      </c>
      <c r="G65" s="28">
        <f>INDEX('[1]WK 1 F9 2025'!$Y$4:$Y$105, MATCH(A65,'[1]WK 1 F9 2025'!$N$4:$N$105,0))</f>
        <v>38</v>
      </c>
      <c r="H65" s="28">
        <f>INDEX('[1]WK 2 B9 2025'!$Y$4:$Y$105, MATCH($A65,'[1]WK 2 B9 2025'!$N$4:$N$105,0))</f>
        <v>43</v>
      </c>
      <c r="I65" s="28">
        <f>INDEX('[1]WK 3 F9 2025'!$Y$4:$Y$107, MATCH(A65,'[1]WK 3 F9 2025'!$N$4:$N$107,0))</f>
        <v>40</v>
      </c>
      <c r="J65" s="28">
        <f>INDEX('[1]WK 4 B9 2025'!$Y$4:$Y$105, MATCH(A65,'[1]WK 4 B9 2025'!$N$4:$N$105,0))</f>
        <v>43</v>
      </c>
      <c r="K65" s="28" t="str">
        <f>INDEX('[1]WK 5 F9 2025'!$Y$4:$Y$105, MATCH(A65,'[1]WK 5 F9 2025'!$N$4:$N$105,0))</f>
        <v/>
      </c>
      <c r="L65" s="28" t="str">
        <f>INDEX('[1]WK 6 B9 2025'!$Y$4:$Y$105, MATCH(A65,'[1]WK 6 B9 2025'!$N$4:$N$105,0))</f>
        <v/>
      </c>
      <c r="M65" s="28" t="str">
        <f>INDEX('[1]WK 7 F9 2025'!$Y$4:$Y$107, MATCH(A65,'[1]WK 7 F9 2025'!$N$4:$N$107,0))</f>
        <v/>
      </c>
      <c r="N65" s="28">
        <f>INDEX('[1]WK 8 B9 2025'!$Y$4:$Y$103, MATCH(A65,'[1]WK 8 B9 2025'!$N$4:$N$103,0))</f>
        <v>46</v>
      </c>
      <c r="O65" s="28">
        <f>INDEX('[1]WK 9 F9 2025'!$Y$4:$Y$105, MATCH(A65,'[1]WK 9 F9 2025'!$N$4:$N$105,0))</f>
        <v>41</v>
      </c>
      <c r="P65" s="28" t="str">
        <f>INDEX('[1]WK 10 B9 2025'!$Y$4:$Y$103, MATCH(A65,'[1]WK 10 B9 2025'!$N$4:$N$103,0))</f>
        <v/>
      </c>
      <c r="Q65" s="28" t="str">
        <f>INDEX('[1]WK 11 F9 2025'!$Y$4:$Y$105, MATCH(A65,'[1]WK 11 F9 2025'!$N$4:$N$105,0))</f>
        <v/>
      </c>
      <c r="R65" s="27">
        <f>VLOOKUP($A65,'[1]2025 Sign Ups'!$B$2:$K$104,3,FALSE)</f>
        <v>6</v>
      </c>
      <c r="S65" s="29">
        <f>_xlfn.IFS(COUNTIF($G65:G65, "&gt;6")&gt;6,AVERAGE(SMALL(($G65:G65),{1,2,3,4,5}))-$F$1,COUNTIF($G65:G65, "&gt;5")&gt;3,AVERAGE(SMALL(($G65:G65),{1,2,3,4}))-$F$1,COUNTIF($G65:G65, "&gt;3")&gt;3,AVERAGE(SMALL(($F65:G65),{1,2,3,4}))-$F$1,COUNTIF($G65:G65, "&gt;1")&gt;1,AVERAGE(SMALL(($E65:G65),{1,2,3,4}))-$F$1,COUNTIF($G65:G65, "&gt;0")=1,AVERAGE(SMALL(($E65:G65),{1,2,3}))-$F$1,COUNTIF($G65:G65, "=0")=0,AVERAGE(SMALL(($E65:G65),{1,2}))-$F$1)</f>
        <v>4.8666666666666742</v>
      </c>
      <c r="T65" s="29">
        <f>_xlfn.IFS(COUNTIF($G65:H65, "&gt;1")&gt;6,AVERAGE(SMALL(($G65:H65),{1,2,3,4,5}))-$F$1,COUNTIF($G65:H65, "&gt;1")&gt;5,AVERAGE(SMALL(($G65:H65),{1,2,3,4}))-$F$1,COUNTIF($G65:H65, "&gt;1")&gt;3,AVERAGE(SMALL(($F65:H65),{1,2,3,4}))-$F$1,COUNTIF($G65:H65, "&gt;1")&gt;1,AVERAGE(SMALL(($E65:H65),{1,2,3,4}))-$F$1,COUNTIF($G65:H65, "&gt;0")=1,AVERAGE(SMALL(($E65:H65),{1,2,3}))-$F$1,COUNTIF($G65:H65, "=0")=0,AVERAGE(SMALL(($E65:H65),{1,2}))-$F$1)</f>
        <v>5.5500000000000043</v>
      </c>
      <c r="U65" s="29">
        <f>_xlfn.IFS(COUNTIF($G65:I65, "&gt;1")&gt;6,AVERAGE(SMALL(($G65:I65),{1,2,3,4,5}))-$F$1,COUNTIF($G65:I65, "&gt;1")&gt;5,AVERAGE(SMALL(($G65:I65),{1,2,3,4}))-$F$1,COUNTIF($G65:I65, "&gt;1")&gt;3,AVERAGE(SMALL(($F65:I65),{1,2,3,4}))-$F$1,COUNTIF($G65:I65, "&gt;1")&gt;1,AVERAGE(SMALL(($E65:I65),{1,2,3,4}))-$F$1,COUNTIF($G65:I65, "&gt;0")=1,AVERAGE(SMALL(($E65:I65),{1,2,3}))-$F$1,COUNTIF($G65:I65, "=0")=0,AVERAGE(SMALL(($E65:I65),{1,2}))-$F$1)</f>
        <v>4.8000000000000043</v>
      </c>
      <c r="V65" s="29">
        <f>_xlfn.IFS(COUNTIF($G65:J65, "&gt;1")&gt;6,AVERAGE(SMALL(($G65:J65),{1,2,3,4,5}))-$F$1,COUNTIF($G65:J65, "&gt;1")&gt;5,AVERAGE(SMALL(($G65:J65),{1,2,3,4}))-$F$1,COUNTIF($G65:J65, "&gt;1")&gt;3,AVERAGE(SMALL(($F65:J65),{1,2,3,4}))-$F$1,COUNTIF($G65:J65, "&gt;1")&gt;1,AVERAGE(SMALL(($E65:J65),{1,2,3,4}))-$F$1,COUNTIF($G65:J65, "&gt;0")=1,AVERAGE(SMALL(($E65:J65),{1,2,3}))-$F$1,COUNTIF($G65:J65, "=0")=0,AVERAGE(SMALL(($E65:J65),{1,2}))-$F$1)</f>
        <v>5.2000000000000028</v>
      </c>
      <c r="W65" s="29">
        <f>_xlfn.IFS(COUNTIF($G65:K65, "&gt;1")&gt;6,AVERAGE(SMALL(($G65:K65),{1,2,3,4,5}))-$F$1,COUNTIF($G65:K65, "&gt;1")&gt;5,AVERAGE(SMALL(($G65:K65),{1,2,3,4}))-$F$1,COUNTIF($G65:K65, "&gt;1")&gt;3,AVERAGE(SMALL(($F65:K65),{1,2,3,4}))-$F$1,COUNTIF($G65:K65, "&gt;1")&gt;1,AVERAGE(SMALL(($E65:K65),{1,2,3,4}))-$F$1,COUNTIF($G65:K65, "&gt;0")=1,AVERAGE(SMALL(($E65:K65),{1,2,3}))-$F$1,COUNTIF($G65:K65, "=0")=0,AVERAGE(SMALL(($E65:K65),{1,2}))-$F$1)</f>
        <v>5.2000000000000028</v>
      </c>
      <c r="X65" s="29">
        <f>_xlfn.IFS(COUNTIF($G65:L65, "&gt;1")&gt;6,AVERAGE(SMALL(($G65:L65),{1,2,3,4,5}))-$F$1,COUNTIF($G65:L65, "&gt;1")&gt;5,AVERAGE(SMALL(($G65:L65),{1,2,3,4}))-$F$1,COUNTIF($G65:L65, "&gt;1")&gt;3,AVERAGE(SMALL(($F65:L65),{1,2,3,4}))-$F$1,COUNTIF($G65:L65, "&gt;1")&gt;1,AVERAGE(SMALL(($E65:L65),{1,2,3,4}))-$F$1,COUNTIF($G65:L65, "&gt;0")=1,AVERAGE(SMALL(($E65:L65),{1,2,3}))-$F$1,COUNTIF($G65:L65, "=0")=0,AVERAGE(SMALL(($E65:L65),{1,2}))-$F$1)</f>
        <v>5.2000000000000028</v>
      </c>
      <c r="Y65" s="29">
        <f>_xlfn.IFS(COUNTIF($G65:M65, "&gt;1")&gt;6,AVERAGE(SMALL(($G65:M65),{1,2,3,4,5}))-$F$1,COUNTIF($G65:M65, "&gt;1")&gt;5,AVERAGE(SMALL(($G65:M65),{1,2,3,4}))-$F$1,COUNTIF($G65:M65, "&gt;1")&gt;3,AVERAGE(SMALL(($F65:M65),{1,2,3,4}))-$F$1,COUNTIF($G65:M65, "&gt;1")&gt;1,AVERAGE(SMALL(($E65:M65),{1,2,3,4}))-$F$1,COUNTIF($G65:M65, "&gt;0")=1,AVERAGE(SMALL(($E65:M65),{1,2,3}))-$F$1,COUNTIF($G65:M65, "=0")=0,AVERAGE(SMALL(($E65:M65),{1,2}))-$F$1)</f>
        <v>5.2000000000000028</v>
      </c>
      <c r="Z65" s="29">
        <f>_xlfn.IFS(COUNTIF($G65:N65, "&gt;1")&gt;6,AVERAGE(SMALL(($G65:N65),{1,2,3,4,5}))-$F$1,COUNTIF($G65:N65, "&gt;1")&gt;5,AVERAGE(SMALL(($G65:N65),{1,2,3,4}))-$F$1,COUNTIF($G65:N65, "&gt;1")&gt;3,AVERAGE(SMALL(($F65:N65),{1,2,3,4}))-$F$1,COUNTIF($G65:N65, "&gt;1")&gt;1,AVERAGE(SMALL(($E65:N65),{1,2,3,4}))-$F$1,COUNTIF($G65:N65, "&gt;0")=1,AVERAGE(SMALL(($E65:N65),{1,2,3}))-$F$1,COUNTIF($G65:N65, "=0")=0,AVERAGE(SMALL(($E65:N65),{1,2}))-$F$1)</f>
        <v>5.2000000000000028</v>
      </c>
      <c r="AA65" s="29">
        <f>_xlfn.IFS(COUNTIF($G65:O65, "&gt;1")&gt;6,AVERAGE(SMALL(($G65:O65),{1,2,3,4,5}))-$F$1,COUNTIF($G65:O65, "&gt;1")&gt;5,AVERAGE(SMALL(($G65:O65),{1,2,3,4}))-$F$1,COUNTIF($G65:O65, "&gt;1")&gt;3,AVERAGE(SMALL(($F65:O65),{1,2,3,4}))-$F$1,COUNTIF($G65:O65, "&gt;1")&gt;1,AVERAGE(SMALL(($E65:O65),{1,2,3,4}))-$F$1,COUNTIF($G65:O65, "&gt;0")=1,AVERAGE(SMALL(($E65:O65),{1,2,3}))-$F$1,COUNTIF($G65:O65, "=0")=0,AVERAGE(SMALL(($E65:O65),{1,2}))-$F$1)</f>
        <v>5.1000000000000014</v>
      </c>
      <c r="AB65" s="29">
        <f>_xlfn.IFS(COUNTIF($G65:P65, "&gt;1")&gt;6,AVERAGE(SMALL(($G65:P65),{1,2,3,4,5}))-$F$1,COUNTIF($G65:P65, "&gt;1")&gt;5,AVERAGE(SMALL(($G65:P65),{1,2,3,4}))-$F$1,COUNTIF($G65:P65, "&gt;1")&gt;3,AVERAGE(SMALL(($F65:P65),{1,2,3,4}))-$F$1,COUNTIF($G65:P65, "&gt;1")&gt;1,AVERAGE(SMALL(($E65:P65),{1,2,3,4}))-$F$1,COUNTIF($G65:P65, "&gt;0")=1,AVERAGE(SMALL(($E65:P65),{1,2,3}))-$F$1,COUNTIF($G65:P65, "=0")=0,AVERAGE(SMALL(($E65:P65),{1,2}))-$F$1)</f>
        <v>5.1000000000000014</v>
      </c>
      <c r="AC65" s="29">
        <f>_xlfn.IFS(COUNTIF($G65:Q65, "&gt;1")&gt;6,AVERAGE(SMALL(($G65:Q65),{1,2,3,4,5}))-$F$1,COUNTIF($G65:Q65, "&gt;1")&gt;5,AVERAGE(SMALL(($G65:Q65),{1,2,3,4}))-$F$1,COUNTIF($G65:Q65, "&gt;1")&gt;3,AVERAGE(SMALL(($F65:Q65),{1,2,3,4}))-$F$1,COUNTIF($G65:Q65, "&gt;1")&gt;1,AVERAGE(SMALL(($E65:Q65),{1,2,3,4}))-$F$1,COUNTIF($G65:Q65, "&gt;0")=1,AVERAGE(SMALL(($E65:Q65),{1,2,3}))-$F$1,COUNTIF($G65:Q65, "=0")=0,AVERAGE(SMALL(($E65:Q65),{1,2}))-$F$1)</f>
        <v>5.1000000000000014</v>
      </c>
      <c r="AD65" s="30">
        <f t="shared" si="6"/>
        <v>6</v>
      </c>
      <c r="AE65" s="31">
        <v>2</v>
      </c>
    </row>
    <row r="66" spans="1:31" ht="15.75" x14ac:dyDescent="0.25">
      <c r="A66" s="25" t="s">
        <v>113</v>
      </c>
      <c r="B66" s="26" t="str">
        <f>INDEX('[1]2025 Sign Ups'!$C$2:$C$103,MATCH(A66,'[1]2025 Sign Ups'!$B$2:$B$103,0))</f>
        <v>Y</v>
      </c>
      <c r="C66" s="26">
        <f>VLOOKUP($A66,'[1]2025 Sign Ups'!$B$2:$F$127,4,FALSE)</f>
        <v>9</v>
      </c>
      <c r="D66" s="26" t="str">
        <f>VLOOKUP($A66,'[1]2025 Sign Ups'!$B$2:$G$127,5,FALSE)</f>
        <v>R</v>
      </c>
      <c r="E66" s="27">
        <f t="shared" si="9"/>
        <v>41.4</v>
      </c>
      <c r="F66" s="27">
        <f t="shared" si="5"/>
        <v>41.4</v>
      </c>
      <c r="G66" s="27" t="str">
        <f>INDEX('[1]WK 1 F9 2025'!$Y$4:$Y$105, MATCH(A66,'[1]WK 1 F9 2025'!$N$4:$N$105,0))</f>
        <v/>
      </c>
      <c r="H66" s="27" t="str">
        <f>INDEX('[1]WK 2 B9 2025'!$Y$4:$Y$105, MATCH($A66,'[1]WK 2 B9 2025'!$N$4:$N$105,0))</f>
        <v/>
      </c>
      <c r="I66" s="27" t="str">
        <f>INDEX('[1]WK 3 F9 2025'!$Y$4:$Y$107, MATCH(A66,'[1]WK 3 F9 2025'!$N$4:$N$107,0))</f>
        <v/>
      </c>
      <c r="J66" s="27" t="str">
        <f>INDEX('[1]WK 4 B9 2025'!$Y$4:$Y$105, MATCH(A66,'[1]WK 4 B9 2025'!$N$4:$N$105,0))</f>
        <v/>
      </c>
      <c r="K66" s="27">
        <f>INDEX('[1]WK 5 F9 2025'!$Y$4:$Y$105, MATCH(A66,'[1]WK 5 F9 2025'!$N$4:$N$105,0))</f>
        <v>40</v>
      </c>
      <c r="L66" s="27" t="str">
        <f>INDEX('[1]WK 6 B9 2025'!$Y$4:$Y$105, MATCH(A66,'[1]WK 6 B9 2025'!$N$4:$N$105,0))</f>
        <v/>
      </c>
      <c r="M66" s="27" t="str">
        <f>INDEX('[1]WK 7 F9 2025'!$Y$4:$Y$107, MATCH(A66,'[1]WK 7 F9 2025'!$N$4:$N$107,0))</f>
        <v/>
      </c>
      <c r="N66" s="27" t="str">
        <f>INDEX('[1]WK 8 B9 2025'!$Y$4:$Y$103, MATCH(A66,'[1]WK 8 B9 2025'!$N$4:$N$103,0))</f>
        <v/>
      </c>
      <c r="O66" s="27" t="str">
        <f>INDEX('[1]WK 9 F9 2025'!$Y$4:$Y$105, MATCH(A66,'[1]WK 9 F9 2025'!$N$4:$N$105,0))</f>
        <v/>
      </c>
      <c r="P66" s="27" t="str">
        <f>INDEX('[1]WK 10 B9 2025'!$Y$4:$Y$103, MATCH(A66,'[1]WK 10 B9 2025'!$N$4:$N$103,0))</f>
        <v/>
      </c>
      <c r="Q66" s="27" t="str">
        <f>INDEX('[1]WK 11 F9 2025'!$Y$4:$Y$105, MATCH(A66,'[1]WK 11 F9 2025'!$N$4:$N$105,0))</f>
        <v/>
      </c>
      <c r="R66" s="27">
        <f>VLOOKUP($A66,'[1]2025 Sign Ups'!$B$2:$K$104,3,FALSE)</f>
        <v>6</v>
      </c>
      <c r="S66" s="29">
        <f>_xlfn.IFS(COUNTIF($G66:G66, "&gt;1")&gt;6,AVERAGE(SMALL(($G66:G66),{1,2,3,4,5}))-$F$1,COUNTIF($G66:G66, "&gt;1")&gt;5,AVERAGE(SMALL(($G66:G66),{1,2,3,4}))-$F$1,COUNTIF($G66:G66, "&gt;1")&gt;3,AVERAGE(SMALL(($F66:G66),{1,2,3,4}))-$F$1,COUNTIF($G66:G66, "&gt;1")&gt;1,AVERAGE(SMALL(($E66:G66),{1,2,3,4}))-$F$1,COUNTIF($G66:G66, "&gt;0")=1,AVERAGE(SMALL(($E66:G66),{1,2,3}))-$F$1,COUNTIF($G66:G66, "=0")=0,AVERAGE(SMALL(($E66:G66),{1,2}))-$F$1)</f>
        <v>6</v>
      </c>
      <c r="T66" s="29">
        <f>_xlfn.IFS(COUNTIF($G66:H66, "&gt;1")&gt;6,AVERAGE(SMALL(($G66:H66),{1,2,3,4,5}))-$F$1,COUNTIF($G66:H66, "&gt;1")&gt;5,AVERAGE(SMALL(($G66:H66),{1,2,3,4}))-$F$1,COUNTIF($G66:H66, "&gt;1")&gt;3,AVERAGE(SMALL(($F66:H66),{1,2,3,4}))-$F$1,COUNTIF($G66:H66, "&gt;1")&gt;1,AVERAGE(SMALL(($E66:H66),{1,2,3,4}))-$F$1,COUNTIF($G66:H66, "&gt;0")=1,AVERAGE(SMALL(($E66:H66),{1,2,3}))-$F$1,COUNTIF($G66:H66, "=0")=0,AVERAGE(SMALL(($E66:H66),{1,2}))-$F$1)</f>
        <v>6</v>
      </c>
      <c r="U66" s="29">
        <f>_xlfn.IFS(COUNTIF($G66:I66, "&gt;1")&gt;6,AVERAGE(SMALL(($G66:I66),{1,2,3,4,5}))-$F$1,COUNTIF($G66:I66, "&gt;1")&gt;5,AVERAGE(SMALL(($G66:I66),{1,2,3,4}))-$F$1,COUNTIF($G66:I66, "&gt;1")&gt;3,AVERAGE(SMALL(($F66:I66),{1,2,3,4}))-$F$1,COUNTIF($G66:I66, "&gt;1")&gt;1,AVERAGE(SMALL(($E66:I66),{1,2,3,4}))-$F$1,COUNTIF($G66:I66, "&gt;0")=1,AVERAGE(SMALL(($E66:I66),{1,2,3}))-$F$1,COUNTIF($G66:I66, "=0")=0,AVERAGE(SMALL(($E66:I66),{1,2}))-$F$1)</f>
        <v>6</v>
      </c>
      <c r="V66" s="29">
        <f>_xlfn.IFS(COUNTIF($G66:J66, "&gt;1")&gt;6,AVERAGE(SMALL(($G66:J66),{1,2,3,4,5}))-$F$1,COUNTIF($G66:J66, "&gt;1")&gt;5,AVERAGE(SMALL(($G66:J66),{1,2,3,4}))-$F$1,COUNTIF($G66:J66, "&gt;1")&gt;3,AVERAGE(SMALL(($F66:J66),{1,2,3,4}))-$F$1,COUNTIF($G66:J66, "&gt;1")&gt;1,AVERAGE(SMALL(($E66:J66),{1,2,3,4}))-$F$1,COUNTIF($G66:J66, "&gt;0")=1,AVERAGE(SMALL(($E66:J66),{1,2,3}))-$F$1,COUNTIF($G66:J66, "=0")=0,AVERAGE(SMALL(($E66:J66),{1,2}))-$F$1)</f>
        <v>6</v>
      </c>
      <c r="W66" s="29">
        <f>_xlfn.IFS(COUNTIF($G66:K66, "&gt;1")&gt;6,AVERAGE(SMALL(($G66:K66),{1,2,3,4,5}))-$F$1,COUNTIF($G66:K66, "&gt;1")&gt;5,AVERAGE(SMALL(($G66:K66),{1,2,3,4}))-$F$1,COUNTIF($G66:K66, "&gt;1")&gt;3,AVERAGE(SMALL(($F66:K66),{1,2,3,4}))-$F$1,COUNTIF($G66:K66, "&gt;1")&gt;1,AVERAGE(SMALL(($E66:K66),{1,2,3,4}))-$F$1,COUNTIF($G66:K66, "&gt;0")=1,AVERAGE(SMALL(($E66:K66),{1,2,3}))-$F$1,COUNTIF($G66:K66, "=0")=0,AVERAGE(SMALL(($E66:K66),{1,2}))-$F$1)</f>
        <v>5.5333333333333385</v>
      </c>
      <c r="X66" s="29">
        <f>_xlfn.IFS(COUNTIF($G66:L66, "&gt;1")&gt;6,AVERAGE(SMALL(($G66:L66),{1,2,3,4,5}))-$F$1,COUNTIF($G66:L66, "&gt;1")&gt;5,AVERAGE(SMALL(($G66:L66),{1,2,3,4}))-$F$1,COUNTIF($G66:L66, "&gt;1")&gt;3,AVERAGE(SMALL(($F66:L66),{1,2,3,4}))-$F$1,COUNTIF($G66:L66, "&gt;1")&gt;1,AVERAGE(SMALL(($E66:L66),{1,2,3,4}))-$F$1,COUNTIF($G66:L66, "&gt;0")=1,AVERAGE(SMALL(($E66:L66),{1,2,3}))-$F$1,COUNTIF($G66:L66, "=0")=0,AVERAGE(SMALL(($E66:L66),{1,2}))-$F$1)</f>
        <v>5.5333333333333385</v>
      </c>
      <c r="Y66" s="29">
        <f>_xlfn.IFS(COUNTIF($G66:M66, "&gt;1")&gt;6,AVERAGE(SMALL(($G66:M66),{1,2,3,4,5}))-$F$1,COUNTIF($G66:M66, "&gt;1")&gt;5,AVERAGE(SMALL(($G66:M66),{1,2,3,4}))-$F$1,COUNTIF($G66:M66, "&gt;1")&gt;3,AVERAGE(SMALL(($F66:M66),{1,2,3,4}))-$F$1,COUNTIF($G66:M66, "&gt;1")&gt;1,AVERAGE(SMALL(($E66:M66),{1,2,3,4}))-$F$1,COUNTIF($G66:M66, "&gt;0")=1,AVERAGE(SMALL(($E66:M66),{1,2,3}))-$F$1,COUNTIF($G66:M66, "=0")=0,AVERAGE(SMALL(($E66:M66),{1,2}))-$F$1)</f>
        <v>5.5333333333333385</v>
      </c>
      <c r="Z66" s="29">
        <f>_xlfn.IFS(COUNTIF($G66:N66, "&gt;1")&gt;6,AVERAGE(SMALL(($G66:N66),{1,2,3,4,5}))-$F$1,COUNTIF($G66:N66, "&gt;1")&gt;5,AVERAGE(SMALL(($G66:N66),{1,2,3,4}))-$F$1,COUNTIF($G66:N66, "&gt;1")&gt;3,AVERAGE(SMALL(($F66:N66),{1,2,3,4}))-$F$1,COUNTIF($G66:N66, "&gt;1")&gt;1,AVERAGE(SMALL(($E66:N66),{1,2,3,4}))-$F$1,COUNTIF($G66:N66, "&gt;0")=1,AVERAGE(SMALL(($E66:N66),{1,2,3}))-$F$1,COUNTIF($G66:N66, "=0")=0,AVERAGE(SMALL(($E66:N66),{1,2}))-$F$1)</f>
        <v>5.5333333333333385</v>
      </c>
      <c r="AA66" s="29">
        <f>_xlfn.IFS(COUNTIF($G66:O66, "&gt;1")&gt;6,AVERAGE(SMALL(($G66:O66),{1,2,3,4,5}))-$F$1,COUNTIF($G66:O66, "&gt;1")&gt;5,AVERAGE(SMALL(($G66:O66),{1,2,3,4}))-$F$1,COUNTIF($G66:O66, "&gt;1")&gt;3,AVERAGE(SMALL(($F66:O66),{1,2,3,4}))-$F$1,COUNTIF($G66:O66, "&gt;1")&gt;1,AVERAGE(SMALL(($E66:O66),{1,2,3,4}))-$F$1,COUNTIF($G66:O66, "&gt;0")=1,AVERAGE(SMALL(($E66:O66),{1,2,3}))-$F$1,COUNTIF($G66:O66, "=0")=0,AVERAGE(SMALL(($E66:O66),{1,2}))-$F$1)</f>
        <v>5.5333333333333385</v>
      </c>
      <c r="AB66" s="29">
        <f>_xlfn.IFS(COUNTIF($G66:P66, "&gt;1")&gt;6,AVERAGE(SMALL(($G66:P66),{1,2,3,4,5}))-$F$1,COUNTIF($G66:P66, "&gt;1")&gt;5,AVERAGE(SMALL(($G66:P66),{1,2,3,4}))-$F$1,COUNTIF($G66:P66, "&gt;1")&gt;3,AVERAGE(SMALL(($F66:P66),{1,2,3,4}))-$F$1,COUNTIF($G66:P66, "&gt;1")&gt;1,AVERAGE(SMALL(($E66:P66),{1,2,3,4}))-$F$1,COUNTIF($G66:P66, "&gt;0")=1,AVERAGE(SMALL(($E66:P66),{1,2,3}))-$F$1,COUNTIF($G66:P66, "=0")=0,AVERAGE(SMALL(($E66:P66),{1,2}))-$F$1)</f>
        <v>5.5333333333333385</v>
      </c>
      <c r="AC66" s="29">
        <f>_xlfn.IFS(COUNTIF($G66:Q66, "&gt;1")&gt;6,AVERAGE(SMALL(($G66:Q66),{1,2,3,4,5}))-$F$1,COUNTIF($G66:Q66, "&gt;1")&gt;5,AVERAGE(SMALL(($G66:Q66),{1,2,3,4}))-$F$1,COUNTIF($G66:Q66, "&gt;1")&gt;3,AVERAGE(SMALL(($F66:Q66),{1,2,3,4}))-$F$1,COUNTIF($G66:Q66, "&gt;1")&gt;1,AVERAGE(SMALL(($E66:Q66),{1,2,3,4}))-$F$1,COUNTIF($G66:Q66, "&gt;0")=1,AVERAGE(SMALL(($E66:Q66),{1,2,3}))-$F$1,COUNTIF($G66:Q66, "=0")=0,AVERAGE(SMALL(($E66:Q66),{1,2}))-$F$1)</f>
        <v>5.5333333333333385</v>
      </c>
      <c r="AD66" s="30">
        <f t="shared" si="6"/>
        <v>1</v>
      </c>
      <c r="AE66" s="31">
        <v>2</v>
      </c>
    </row>
    <row r="67" spans="1:31" ht="15.75" x14ac:dyDescent="0.25">
      <c r="A67" s="25" t="s">
        <v>114</v>
      </c>
      <c r="B67" s="26" t="str">
        <f>INDEX('[1]2025 Sign Ups'!$C$2:$C$103,MATCH(A67,'[1]2025 Sign Ups'!$B$2:$B$103,0))</f>
        <v>Y</v>
      </c>
      <c r="C67" s="26">
        <f>VLOOKUP($A67,'[1]2025 Sign Ups'!$B$2:$F$127,4,FALSE)</f>
        <v>6</v>
      </c>
      <c r="D67" s="26" t="str">
        <f>VLOOKUP($A67,'[1]2025 Sign Ups'!$B$2:$G$127,5,FALSE)</f>
        <v>R</v>
      </c>
      <c r="E67" s="27">
        <f t="shared" si="9"/>
        <v>36.833333333333336</v>
      </c>
      <c r="F67" s="27">
        <f t="shared" ref="F67:F98" si="10">E67</f>
        <v>36.833333333333336</v>
      </c>
      <c r="G67" s="28">
        <f>INDEX('[1]WK 1 F9 2025'!$Y$4:$Y$105, MATCH(A67,'[1]WK 1 F9 2025'!$N$4:$N$105,0))</f>
        <v>38</v>
      </c>
      <c r="H67" s="28">
        <f>INDEX('[1]WK 2 B9 2025'!$Y$4:$Y$105, MATCH($A67,'[1]WK 2 B9 2025'!$N$4:$N$105,0))</f>
        <v>39</v>
      </c>
      <c r="I67" s="28">
        <f>INDEX('[1]WK 3 F9 2025'!$Y$4:$Y$107, MATCH(A67,'[1]WK 3 F9 2025'!$N$4:$N$107,0))</f>
        <v>38</v>
      </c>
      <c r="J67" s="28">
        <f>INDEX('[1]WK 4 B9 2025'!$Y$4:$Y$105, MATCH(A67,'[1]WK 4 B9 2025'!$N$4:$N$105,0))</f>
        <v>40</v>
      </c>
      <c r="K67" s="28">
        <f>INDEX('[1]WK 5 F9 2025'!$Y$4:$Y$105, MATCH(A67,'[1]WK 5 F9 2025'!$N$4:$N$105,0))</f>
        <v>39</v>
      </c>
      <c r="L67" s="28">
        <f>INDEX('[1]WK 6 B9 2025'!$Y$4:$Y$105, MATCH(A67,'[1]WK 6 B9 2025'!$N$4:$N$105,0))</f>
        <v>35</v>
      </c>
      <c r="M67" s="28">
        <f>INDEX('[1]WK 7 F9 2025'!$Y$4:$Y$107, MATCH(A67,'[1]WK 7 F9 2025'!$N$4:$N$107,0))</f>
        <v>37</v>
      </c>
      <c r="N67" s="28">
        <f>INDEX('[1]WK 8 B9 2025'!$Y$4:$Y$103, MATCH(A67,'[1]WK 8 B9 2025'!$N$4:$N$103,0))</f>
        <v>38</v>
      </c>
      <c r="O67" s="28">
        <f>INDEX('[1]WK 9 F9 2025'!$Y$4:$Y$105, MATCH(A67,'[1]WK 9 F9 2025'!$N$4:$N$105,0))</f>
        <v>38</v>
      </c>
      <c r="P67" s="28" t="str">
        <f>INDEX('[1]WK 10 B9 2025'!$Y$4:$Y$103, MATCH(A67,'[1]WK 10 B9 2025'!$N$4:$N$103,0))</f>
        <v/>
      </c>
      <c r="Q67" s="28" t="str">
        <f>INDEX('[1]WK 11 F9 2025'!$Y$4:$Y$105, MATCH(A67,'[1]WK 11 F9 2025'!$N$4:$N$105,0))</f>
        <v/>
      </c>
      <c r="R67" s="27">
        <f>VLOOKUP($A67,'[1]2025 Sign Ups'!$B$2:$K$104,3,FALSE)</f>
        <v>1.4333333333333371</v>
      </c>
      <c r="S67" s="29">
        <f>_xlfn.IFS(COUNTIF($G67:G67, "&gt;6")&gt;6,AVERAGE(SMALL(($G67:G67),{1,2,3,4,5}))-$F$1,COUNTIF($G67:G67, "&gt;5")&gt;3,AVERAGE(SMALL(($G67:G67),{1,2,3,4}))-$F$1,COUNTIF($G67:G67, "&gt;3")&gt;3,AVERAGE(SMALL(($F67:G67),{1,2,3,4}))-$F$1,COUNTIF($G67:G67, "&gt;1")&gt;1,AVERAGE(SMALL(($E67:G67),{1,2,3,4}))-$F$1,COUNTIF($G67:G67, "&gt;0")=1,AVERAGE(SMALL(($E67:G67),{1,2,3}))-$F$1,COUNTIF($G67:G67, "=0")=0,AVERAGE(SMALL(($E67:G67),{1,2}))-$F$1)</f>
        <v>1.8222222222222229</v>
      </c>
      <c r="T67" s="29">
        <f>_xlfn.IFS(COUNTIF($G67:H67, "&gt;1")&gt;6,AVERAGE(SMALL(($G67:H67),{1,2,3,4,5}))-$F$1,COUNTIF($G67:H67, "&gt;1")&gt;5,AVERAGE(SMALL(($G67:H67),{1,2,3,4}))-$F$1,COUNTIF($G67:H67, "&gt;1")&gt;3,AVERAGE(SMALL(($F67:H67),{1,2,3,4}))-$F$1,COUNTIF($G67:H67, "&gt;1")&gt;1,AVERAGE(SMALL(($E67:H67),{1,2,3,4}))-$F$1,COUNTIF($G67:H67, "&gt;0")=1,AVERAGE(SMALL(($E67:H67),{1,2,3}))-$F$1,COUNTIF($G67:H67, "=0")=0,AVERAGE(SMALL(($E67:H67),{1,2}))-$F$1)</f>
        <v>2.2666666666666728</v>
      </c>
      <c r="U67" s="29">
        <f>_xlfn.IFS(COUNTIF($G67:I67, "&gt;1")&gt;6,AVERAGE(SMALL(($G67:I67),{1,2,3,4,5}))-$F$1,COUNTIF($G67:I67, "&gt;1")&gt;5,AVERAGE(SMALL(($G67:I67),{1,2,3,4}))-$F$1,COUNTIF($G67:I67, "&gt;1")&gt;3,AVERAGE(SMALL(($F67:I67),{1,2,3,4}))-$F$1,COUNTIF($G67:I67, "&gt;1")&gt;1,AVERAGE(SMALL(($E67:I67),{1,2,3,4}))-$F$1,COUNTIF($G67:I67, "&gt;0")=1,AVERAGE(SMALL(($E67:I67),{1,2,3}))-$F$1,COUNTIF($G67:I67, "=0")=0,AVERAGE(SMALL(($E67:I67),{1,2}))-$F$1)</f>
        <v>2.0166666666666728</v>
      </c>
      <c r="V67" s="29">
        <f>_xlfn.IFS(COUNTIF($G67:J67, "&gt;1")&gt;6,AVERAGE(SMALL(($G67:J67),{1,2,3,4,5}))-$F$1,COUNTIF($G67:J67, "&gt;1")&gt;5,AVERAGE(SMALL(($G67:J67),{1,2,3,4}))-$F$1,COUNTIF($G67:J67, "&gt;1")&gt;3,AVERAGE(SMALL(($F67:J67),{1,2,3,4}))-$F$1,COUNTIF($G67:J67, "&gt;1")&gt;1,AVERAGE(SMALL(($E67:J67),{1,2,3,4}))-$F$1,COUNTIF($G67:J67, "&gt;0")=1,AVERAGE(SMALL(($E67:J67),{1,2,3}))-$F$1,COUNTIF($G67:J67, "=0")=0,AVERAGE(SMALL(($E67:J67),{1,2}))-$F$1)</f>
        <v>2.5583333333333371</v>
      </c>
      <c r="W67" s="29">
        <f>_xlfn.IFS(COUNTIF($G67:K67, "&gt;1")&gt;6,AVERAGE(SMALL(($G67:K67),{1,2,3,4,5}))-$F$1,COUNTIF($G67:K67, "&gt;1")&gt;5,AVERAGE(SMALL(($G67:K67),{1,2,3,4}))-$F$1,COUNTIF($G67:K67, "&gt;1")&gt;3,AVERAGE(SMALL(($F67:K67),{1,2,3,4}))-$F$1,COUNTIF($G67:K67, "&gt;1")&gt;1,AVERAGE(SMALL(($E67:K67),{1,2,3,4}))-$F$1,COUNTIF($G67:K67, "&gt;0")=1,AVERAGE(SMALL(($E67:K67),{1,2,3}))-$F$1,COUNTIF($G67:K67, "=0")=0,AVERAGE(SMALL(($E67:K67),{1,2}))-$F$1)</f>
        <v>2.5583333333333371</v>
      </c>
      <c r="X67" s="29">
        <f>_xlfn.IFS(COUNTIF($G67:L67, "&gt;1")&gt;6,AVERAGE(SMALL(($G67:L67),{1,2,3,4,5}))-$F$1,COUNTIF($G67:L67, "&gt;1")&gt;5,AVERAGE(SMALL(($G67:L67),{1,2,3,4}))-$F$1,COUNTIF($G67:L67, "&gt;1")&gt;3,AVERAGE(SMALL(($F67:L67),{1,2,3,4}))-$F$1,COUNTIF($G67:L67, "&gt;1")&gt;1,AVERAGE(SMALL(($E67:L67),{1,2,3,4}))-$F$1,COUNTIF($G67:L67, "&gt;0")=1,AVERAGE(SMALL(($E67:L67),{1,2,3}))-$F$1,COUNTIF($G67:L67, "=0")=0,AVERAGE(SMALL(($E67:L67),{1,2}))-$F$1)</f>
        <v>2.1000000000000014</v>
      </c>
      <c r="Y67" s="29">
        <f>_xlfn.IFS(COUNTIF($G67:M67, "&gt;1")&gt;6,AVERAGE(SMALL(($G67:M67),{1,2,3,4,5}))-$F$1,COUNTIF($G67:M67, "&gt;1")&gt;5,AVERAGE(SMALL(($G67:M67),{1,2,3,4}))-$F$1,COUNTIF($G67:M67, "&gt;1")&gt;3,AVERAGE(SMALL(($F67:M67),{1,2,3,4}))-$F$1,COUNTIF($G67:M67, "&gt;1")&gt;1,AVERAGE(SMALL(($E67:M67),{1,2,3,4}))-$F$1,COUNTIF($G67:M67, "&gt;0")=1,AVERAGE(SMALL(($E67:M67),{1,2,3}))-$F$1,COUNTIF($G67:M67, "=0")=0,AVERAGE(SMALL(($E67:M67),{1,2}))-$F$1)</f>
        <v>2</v>
      </c>
      <c r="Z67" s="29">
        <f>_xlfn.IFS(COUNTIF($G67:N67, "&gt;1")&gt;6,AVERAGE(SMALL(($G67:N67),{1,2,3,4,5}))-$F$1,COUNTIF($G67:N67, "&gt;1")&gt;5,AVERAGE(SMALL(($G67:N67),{1,2,3,4}))-$F$1,COUNTIF($G67:N67, "&gt;1")&gt;3,AVERAGE(SMALL(($F67:N67),{1,2,3,4}))-$F$1,COUNTIF($G67:N67, "&gt;1")&gt;1,AVERAGE(SMALL(($E67:N67),{1,2,3,4}))-$F$1,COUNTIF($G67:N67, "&gt;0")=1,AVERAGE(SMALL(($E67:N67),{1,2,3}))-$F$1,COUNTIF($G67:N67, "=0")=0,AVERAGE(SMALL(($E67:N67),{1,2}))-$F$1)</f>
        <v>1.8000000000000043</v>
      </c>
      <c r="AA67" s="29">
        <f>_xlfn.IFS(COUNTIF($G67:O67, "&gt;1")&gt;6,AVERAGE(SMALL(($G67:O67),{1,2,3,4,5}))-$F$1,COUNTIF($G67:O67, "&gt;1")&gt;5,AVERAGE(SMALL(($G67:O67),{1,2,3,4}))-$F$1,COUNTIF($G67:O67, "&gt;1")&gt;3,AVERAGE(SMALL(($F67:O67),{1,2,3,4}))-$F$1,COUNTIF($G67:O67, "&gt;1")&gt;1,AVERAGE(SMALL(($E67:O67),{1,2,3,4}))-$F$1,COUNTIF($G67:O67, "&gt;0")=1,AVERAGE(SMALL(($E67:O67),{1,2,3}))-$F$1,COUNTIF($G67:O67, "=0")=0,AVERAGE(SMALL(($E67:O67),{1,2}))-$F$1)</f>
        <v>1.8000000000000043</v>
      </c>
      <c r="AB67" s="29">
        <f>_xlfn.IFS(COUNTIF($G67:P67, "&gt;1")&gt;6,AVERAGE(SMALL(($G67:P67),{1,2,3,4,5}))-$F$1,COUNTIF($G67:P67, "&gt;1")&gt;5,AVERAGE(SMALL(($G67:P67),{1,2,3,4}))-$F$1,COUNTIF($G67:P67, "&gt;1")&gt;3,AVERAGE(SMALL(($F67:P67),{1,2,3,4}))-$F$1,COUNTIF($G67:P67, "&gt;1")&gt;1,AVERAGE(SMALL(($E67:P67),{1,2,3,4}))-$F$1,COUNTIF($G67:P67, "&gt;0")=1,AVERAGE(SMALL(($E67:P67),{1,2,3}))-$F$1,COUNTIF($G67:P67, "=0")=0,AVERAGE(SMALL(($E67:P67),{1,2}))-$F$1)</f>
        <v>1.8000000000000043</v>
      </c>
      <c r="AC67" s="29">
        <f>_xlfn.IFS(COUNTIF($G67:Q67, "&gt;1")&gt;6,AVERAGE(SMALL(($G67:Q67),{1,2,3,4,5}))-$F$1,COUNTIF($G67:Q67, "&gt;1")&gt;5,AVERAGE(SMALL(($G67:Q67),{1,2,3,4}))-$F$1,COUNTIF($G67:Q67, "&gt;1")&gt;3,AVERAGE(SMALL(($F67:Q67),{1,2,3,4}))-$F$1,COUNTIF($G67:Q67, "&gt;1")&gt;1,AVERAGE(SMALL(($E67:Q67),{1,2,3,4}))-$F$1,COUNTIF($G67:Q67, "&gt;0")=1,AVERAGE(SMALL(($E67:Q67),{1,2,3}))-$F$1,COUNTIF($G67:Q67, "=0")=0,AVERAGE(SMALL(($E67:Q67),{1,2}))-$F$1)</f>
        <v>1.8000000000000043</v>
      </c>
      <c r="AD67" s="30">
        <f t="shared" ref="AD67:AD101" si="11">COUNT(G67:Q67)</f>
        <v>9</v>
      </c>
      <c r="AE67" s="31">
        <v>2</v>
      </c>
    </row>
    <row r="68" spans="1:31" ht="15.75" x14ac:dyDescent="0.25">
      <c r="A68" s="25" t="s">
        <v>115</v>
      </c>
      <c r="B68" s="26" t="str">
        <f>INDEX('[1]2025 Sign Ups'!$C$2:$C$103,MATCH(A68,'[1]2025 Sign Ups'!$B$2:$B$103,0))</f>
        <v>Y</v>
      </c>
      <c r="C68" s="26">
        <f>VLOOKUP($A68,'[1]2025 Sign Ups'!$B$2:$F$127,4,FALSE)</f>
        <v>1</v>
      </c>
      <c r="D68" s="26" t="str">
        <f>VLOOKUP($A68,'[1]2025 Sign Ups'!$B$2:$G$127,5,FALSE)</f>
        <v>R</v>
      </c>
      <c r="E68" s="27">
        <f t="shared" si="9"/>
        <v>45.166666666666664</v>
      </c>
      <c r="F68" s="27">
        <f t="shared" si="10"/>
        <v>45.166666666666664</v>
      </c>
      <c r="G68" s="28">
        <f>INDEX('[1]WK 1 F9 2025'!$Y$4:$Y$105, MATCH(A68,'[1]WK 1 F9 2025'!$N$4:$N$105,0))</f>
        <v>47</v>
      </c>
      <c r="H68" s="28">
        <f>INDEX('[1]WK 2 B9 2025'!$Y$4:$Y$105, MATCH($A68,'[1]WK 2 B9 2025'!$N$4:$N$105,0))</f>
        <v>47</v>
      </c>
      <c r="I68" s="28">
        <f>INDEX('[1]WK 3 F9 2025'!$Y$4:$Y$107, MATCH(A68,'[1]WK 3 F9 2025'!$N$4:$N$107,0))</f>
        <v>49</v>
      </c>
      <c r="J68" s="28">
        <f>INDEX('[1]WK 4 B9 2025'!$Y$4:$Y$105, MATCH(A68,'[1]WK 4 B9 2025'!$N$4:$N$105,0))</f>
        <v>54</v>
      </c>
      <c r="K68" s="28">
        <f>INDEX('[1]WK 5 F9 2025'!$Y$4:$Y$105, MATCH(A68,'[1]WK 5 F9 2025'!$N$4:$N$105,0))</f>
        <v>47</v>
      </c>
      <c r="L68" s="28" t="str">
        <f>INDEX('[1]WK 6 B9 2025'!$Y$4:$Y$105, MATCH(A68,'[1]WK 6 B9 2025'!$N$4:$N$105,0))</f>
        <v/>
      </c>
      <c r="M68" s="28">
        <f>INDEX('[1]WK 7 F9 2025'!$Y$4:$Y$107, MATCH(A68,'[1]WK 7 F9 2025'!$N$4:$N$107,0))</f>
        <v>49</v>
      </c>
      <c r="N68" s="28" t="str">
        <f>INDEX('[1]WK 8 B9 2025'!$Y$4:$Y$103, MATCH(A68,'[1]WK 8 B9 2025'!$N$4:$N$103,0))</f>
        <v/>
      </c>
      <c r="O68" s="28">
        <f>INDEX('[1]WK 9 F9 2025'!$Y$4:$Y$105, MATCH(A68,'[1]WK 9 F9 2025'!$N$4:$N$105,0))</f>
        <v>45</v>
      </c>
      <c r="P68" s="28" t="str">
        <f>INDEX('[1]WK 10 B9 2025'!$Y$4:$Y$103, MATCH(A68,'[1]WK 10 B9 2025'!$N$4:$N$103,0))</f>
        <v/>
      </c>
      <c r="Q68" s="28" t="str">
        <f>INDEX('[1]WK 11 F9 2025'!$Y$4:$Y$105, MATCH(A68,'[1]WK 11 F9 2025'!$N$4:$N$105,0))</f>
        <v/>
      </c>
      <c r="R68" s="27">
        <f>VLOOKUP($A68,'[1]2025 Sign Ups'!$B$2:$K$104,3,FALSE)</f>
        <v>9.7666666666666657</v>
      </c>
      <c r="S68" s="29">
        <f>_xlfn.IFS(COUNTIF($G68:G68, "&gt;6")&gt;6,AVERAGE(SMALL(($G68:G68),{1,2,3,4,5}))-$F$1,COUNTIF($G68:G68, "&gt;5")&gt;3,AVERAGE(SMALL(($G68:G68),{1,2,3,4}))-$F$1,COUNTIF($G68:G68, "&gt;3")&gt;3,AVERAGE(SMALL(($F68:G68),{1,2,3,4}))-$F$1,COUNTIF($G68:G68, "&gt;1")&gt;1,AVERAGE(SMALL(($E68:G68),{1,2,3,4}))-$F$1,COUNTIF($G68:G68, "&gt;0")=1,AVERAGE(SMALL(($E68:G68),{1,2,3}))-$F$1,COUNTIF($G68:G68, "=0")=0,AVERAGE(SMALL(($E68:G68),{1,2}))-$F$1)</f>
        <v>10.377777777777773</v>
      </c>
      <c r="T68" s="29">
        <f>_xlfn.IFS(COUNTIF($G68:H68, "&gt;1")&gt;6,AVERAGE(SMALL(($G68:H68),{1,2,3,4,5}))-$F$1,COUNTIF($G68:H68, "&gt;1")&gt;5,AVERAGE(SMALL(($G68:H68),{1,2,3,4}))-$F$1,COUNTIF($G68:H68, "&gt;1")&gt;3,AVERAGE(SMALL(($F68:H68),{1,2,3,4}))-$F$1,COUNTIF($G68:H68, "&gt;1")&gt;1,AVERAGE(SMALL(($E68:H68),{1,2,3,4}))-$F$1,COUNTIF($G68:H68, "&gt;0")=1,AVERAGE(SMALL(($E68:H68),{1,2,3}))-$F$1,COUNTIF($G68:H68, "=0")=0,AVERAGE(SMALL(($E68:H68),{1,2}))-$F$1)</f>
        <v>10.68333333333333</v>
      </c>
      <c r="U68" s="29">
        <f>_xlfn.IFS(COUNTIF($G68:I68, "&gt;1")&gt;6,AVERAGE(SMALL(($G68:I68),{1,2,3,4,5}))-$F$1,COUNTIF($G68:I68, "&gt;1")&gt;5,AVERAGE(SMALL(($G68:I68),{1,2,3,4}))-$F$1,COUNTIF($G68:I68, "&gt;1")&gt;3,AVERAGE(SMALL(($F68:I68),{1,2,3,4}))-$F$1,COUNTIF($G68:I68, "&gt;1")&gt;1,AVERAGE(SMALL(($E68:I68),{1,2,3,4}))-$F$1,COUNTIF($G68:I68, "&gt;0")=1,AVERAGE(SMALL(($E68:I68),{1,2,3}))-$F$1,COUNTIF($G68:I68, "=0")=0,AVERAGE(SMALL(($E68:I68),{1,2}))-$F$1)</f>
        <v>10.68333333333333</v>
      </c>
      <c r="V68" s="29">
        <f>_xlfn.IFS(COUNTIF($G68:J68, "&gt;1")&gt;6,AVERAGE(SMALL(($G68:J68),{1,2,3,4,5}))-$F$1,COUNTIF($G68:J68, "&gt;1")&gt;5,AVERAGE(SMALL(($G68:J68),{1,2,3,4}))-$F$1,COUNTIF($G68:J68, "&gt;1")&gt;3,AVERAGE(SMALL(($F68:J68),{1,2,3,4}))-$F$1,COUNTIF($G68:J68, "&gt;1")&gt;1,AVERAGE(SMALL(($E68:J68),{1,2,3,4}))-$F$1,COUNTIF($G68:J68, "&gt;0")=1,AVERAGE(SMALL(($E68:J68),{1,2,3}))-$F$1,COUNTIF($G68:J68, "=0")=0,AVERAGE(SMALL(($E68:J68),{1,2}))-$F$1)</f>
        <v>11.641666666666666</v>
      </c>
      <c r="W68" s="29">
        <f>_xlfn.IFS(COUNTIF($G68:K68, "&gt;1")&gt;6,AVERAGE(SMALL(($G68:K68),{1,2,3,4,5}))-$F$1,COUNTIF($G68:K68, "&gt;1")&gt;5,AVERAGE(SMALL(($G68:K68),{1,2,3,4}))-$F$1,COUNTIF($G68:K68, "&gt;1")&gt;3,AVERAGE(SMALL(($F68:K68),{1,2,3,4}))-$F$1,COUNTIF($G68:K68, "&gt;1")&gt;1,AVERAGE(SMALL(($E68:K68),{1,2,3,4}))-$F$1,COUNTIF($G68:K68, "&gt;0")=1,AVERAGE(SMALL(($E68:K68),{1,2,3}))-$F$1,COUNTIF($G68:K68, "=0")=0,AVERAGE(SMALL(($E68:K68),{1,2}))-$F$1)</f>
        <v>11.141666666666666</v>
      </c>
      <c r="X68" s="29">
        <f>_xlfn.IFS(COUNTIF($G68:L68, "&gt;1")&gt;6,AVERAGE(SMALL(($G68:L68),{1,2,3,4,5}))-$F$1,COUNTIF($G68:L68, "&gt;1")&gt;5,AVERAGE(SMALL(($G68:L68),{1,2,3,4}))-$F$1,COUNTIF($G68:L68, "&gt;1")&gt;3,AVERAGE(SMALL(($F68:L68),{1,2,3,4}))-$F$1,COUNTIF($G68:L68, "&gt;1")&gt;1,AVERAGE(SMALL(($E68:L68),{1,2,3,4}))-$F$1,COUNTIF($G68:L68, "&gt;0")=1,AVERAGE(SMALL(($E68:L68),{1,2,3}))-$F$1,COUNTIF($G68:L68, "=0")=0,AVERAGE(SMALL(($E68:L68),{1,2}))-$F$1)</f>
        <v>11.141666666666666</v>
      </c>
      <c r="Y68" s="29">
        <f>_xlfn.IFS(COUNTIF($G68:M68, "&gt;1")&gt;6,AVERAGE(SMALL(($G68:M68),{1,2,3,4,5}))-$F$1,COUNTIF($G68:M68, "&gt;1")&gt;5,AVERAGE(SMALL(($G68:M68),{1,2,3,4}))-$F$1,COUNTIF($G68:M68, "&gt;1")&gt;3,AVERAGE(SMALL(($F68:M68),{1,2,3,4}))-$F$1,COUNTIF($G68:M68, "&gt;1")&gt;1,AVERAGE(SMALL(($E68:M68),{1,2,3,4}))-$F$1,COUNTIF($G68:M68, "&gt;0")=1,AVERAGE(SMALL(($E68:M68),{1,2,3}))-$F$1,COUNTIF($G68:M68, "=0")=0,AVERAGE(SMALL(($E68:M68),{1,2}))-$F$1)</f>
        <v>12.100000000000001</v>
      </c>
      <c r="Z68" s="29">
        <f>_xlfn.IFS(COUNTIF($G68:N68, "&gt;1")&gt;6,AVERAGE(SMALL(($G68:N68),{1,2,3,4,5}))-$F$1,COUNTIF($G68:N68, "&gt;1")&gt;5,AVERAGE(SMALL(($G68:N68),{1,2,3,4}))-$F$1,COUNTIF($G68:N68, "&gt;1")&gt;3,AVERAGE(SMALL(($F68:N68),{1,2,3,4}))-$F$1,COUNTIF($G68:N68, "&gt;1")&gt;1,AVERAGE(SMALL(($E68:N68),{1,2,3,4}))-$F$1,COUNTIF($G68:N68, "&gt;0")=1,AVERAGE(SMALL(($E68:N68),{1,2,3}))-$F$1,COUNTIF($G68:N68, "=0")=0,AVERAGE(SMALL(($E68:N68),{1,2}))-$F$1)</f>
        <v>12.100000000000001</v>
      </c>
      <c r="AA68" s="29">
        <f>_xlfn.IFS(COUNTIF($G68:O68, "&gt;1")&gt;6,AVERAGE(SMALL(($G68:O68),{1,2,3,4,5}))-$F$1,COUNTIF($G68:O68, "&gt;1")&gt;5,AVERAGE(SMALL(($G68:O68),{1,2,3,4}))-$F$1,COUNTIF($G68:O68, "&gt;1")&gt;3,AVERAGE(SMALL(($F68:O68),{1,2,3,4}))-$F$1,COUNTIF($G68:O68, "&gt;1")&gt;1,AVERAGE(SMALL(($E68:O68),{1,2,3,4}))-$F$1,COUNTIF($G68:O68, "&gt;0")=1,AVERAGE(SMALL(($E68:O68),{1,2,3}))-$F$1,COUNTIF($G68:O68, "=0")=0,AVERAGE(SMALL(($E68:O68),{1,2}))-$F$1)</f>
        <v>11.600000000000001</v>
      </c>
      <c r="AB68" s="29">
        <f>_xlfn.IFS(COUNTIF($G68:P68, "&gt;1")&gt;6,AVERAGE(SMALL(($G68:P68),{1,2,3,4,5}))-$F$1,COUNTIF($G68:P68, "&gt;1")&gt;5,AVERAGE(SMALL(($G68:P68),{1,2,3,4}))-$F$1,COUNTIF($G68:P68, "&gt;1")&gt;3,AVERAGE(SMALL(($F68:P68),{1,2,3,4}))-$F$1,COUNTIF($G68:P68, "&gt;1")&gt;1,AVERAGE(SMALL(($E68:P68),{1,2,3,4}))-$F$1,COUNTIF($G68:P68, "&gt;0")=1,AVERAGE(SMALL(($E68:P68),{1,2,3}))-$F$1,COUNTIF($G68:P68, "=0")=0,AVERAGE(SMALL(($E68:P68),{1,2}))-$F$1)</f>
        <v>11.600000000000001</v>
      </c>
      <c r="AC68" s="29">
        <f>_xlfn.IFS(COUNTIF($G68:Q68, "&gt;1")&gt;6,AVERAGE(SMALL(($G68:Q68),{1,2,3,4,5}))-$F$1,COUNTIF($G68:Q68, "&gt;1")&gt;5,AVERAGE(SMALL(($G68:Q68),{1,2,3,4}))-$F$1,COUNTIF($G68:Q68, "&gt;1")&gt;3,AVERAGE(SMALL(($F68:Q68),{1,2,3,4}))-$F$1,COUNTIF($G68:Q68, "&gt;1")&gt;1,AVERAGE(SMALL(($E68:Q68),{1,2,3,4}))-$F$1,COUNTIF($G68:Q68, "&gt;0")=1,AVERAGE(SMALL(($E68:Q68),{1,2,3}))-$F$1,COUNTIF($G68:Q68, "=0")=0,AVERAGE(SMALL(($E68:Q68),{1,2}))-$F$1)</f>
        <v>11.600000000000001</v>
      </c>
      <c r="AD68" s="30">
        <f t="shared" si="11"/>
        <v>7</v>
      </c>
      <c r="AE68" s="31">
        <v>2</v>
      </c>
    </row>
    <row r="69" spans="1:31" ht="15.75" x14ac:dyDescent="0.25">
      <c r="A69" s="47" t="s">
        <v>116</v>
      </c>
      <c r="B69" s="26" t="str">
        <f>INDEX('[1]2025 Sign Ups'!$C$2:$C$103,MATCH(A69,'[1]2025 Sign Ups'!$B$2:$B$103,0))</f>
        <v>Y</v>
      </c>
      <c r="C69" s="26">
        <f>VLOOKUP($A69,'[1]2025 Sign Ups'!$B$2:$F$127,4,FALSE)</f>
        <v>8</v>
      </c>
      <c r="D69" s="26" t="str">
        <f>VLOOKUP($A69,'[1]2025 Sign Ups'!$B$2:$G$127,5,FALSE)</f>
        <v>R</v>
      </c>
      <c r="E69" s="27">
        <f t="shared" si="9"/>
        <v>39.200000000000003</v>
      </c>
      <c r="F69" s="27">
        <f t="shared" si="10"/>
        <v>39.200000000000003</v>
      </c>
      <c r="G69" s="28" t="str">
        <f>INDEX('[1]WK 1 F9 2025'!$Y$4:$Y$105, MATCH(A69,'[1]WK 1 F9 2025'!$N$4:$N$105,0))</f>
        <v/>
      </c>
      <c r="H69" s="28">
        <f>INDEX('[1]WK 2 B9 2025'!$Y$4:$Y$105, MATCH($A69,'[1]WK 2 B9 2025'!$N$4:$N$105,0))</f>
        <v>43</v>
      </c>
      <c r="I69" s="28">
        <f>INDEX('[1]WK 3 F9 2025'!$Y$4:$Y$107, MATCH(A69,'[1]WK 3 F9 2025'!$N$4:$N$107,0))</f>
        <v>42</v>
      </c>
      <c r="J69" s="28">
        <f>INDEX('[1]WK 4 B9 2025'!$Y$4:$Y$105, MATCH(A69,'[1]WK 4 B9 2025'!$N$4:$N$105,0))</f>
        <v>40</v>
      </c>
      <c r="K69" s="28">
        <f>INDEX('[1]WK 5 F9 2025'!$Y$4:$Y$105, MATCH(A69,'[1]WK 5 F9 2025'!$N$4:$N$105,0))</f>
        <v>45</v>
      </c>
      <c r="L69" s="28">
        <f>INDEX('[1]WK 6 B9 2025'!$Y$4:$Y$105, MATCH(A69,'[1]WK 6 B9 2025'!$N$4:$N$105,0))</f>
        <v>42</v>
      </c>
      <c r="M69" s="28" t="str">
        <f>INDEX('[1]WK 7 F9 2025'!$Y$4:$Y$107, MATCH(A69,'[1]WK 7 F9 2025'!$N$4:$N$107,0))</f>
        <v/>
      </c>
      <c r="N69" s="28" t="str">
        <f>INDEX('[1]WK 8 B9 2025'!$Y$4:$Y$103, MATCH(A69,'[1]WK 8 B9 2025'!$N$4:$N$103,0))</f>
        <v/>
      </c>
      <c r="O69" s="28" t="str">
        <f>INDEX('[1]WK 9 F9 2025'!$Y$4:$Y$105, MATCH(A69,'[1]WK 9 F9 2025'!$N$4:$N$105,0))</f>
        <v/>
      </c>
      <c r="P69" s="28" t="str">
        <f>INDEX('[1]WK 10 B9 2025'!$Y$4:$Y$103, MATCH(A69,'[1]WK 10 B9 2025'!$N$4:$N$103,0))</f>
        <v/>
      </c>
      <c r="Q69" s="28" t="str">
        <f>INDEX('[1]WK 11 F9 2025'!$Y$4:$Y$105, MATCH(A69,'[1]WK 11 F9 2025'!$N$4:$N$105,0))</f>
        <v/>
      </c>
      <c r="R69" s="27">
        <f>VLOOKUP($A69,'[1]2025 Sign Ups'!$B$2:$K$104,3,FALSE)</f>
        <v>3.8000000000000043</v>
      </c>
      <c r="S69" s="29">
        <f>_xlfn.IFS(COUNTIF($G69:G69, "&gt;1")&gt;6,AVERAGE(SMALL(($G69:G69),{1,2,3,4,5}))-$F$1,COUNTIF($G69:G69, "&gt;1")&gt;5,AVERAGE(SMALL(($G69:G69),{1,2,3,4}))-$F$1,COUNTIF($G69:G69, "&gt;1")&gt;3,AVERAGE(SMALL(($F69:G69),{1,2,3,4}))-$F$1,COUNTIF($G69:G69, "&gt;1")&gt;1,AVERAGE(SMALL(($E69:G69),{1,2,3,4}))-$F$1,COUNTIF($G69:G69, "&gt;0")=1,AVERAGE(SMALL(($E69:G69),{1,2,3}))-$F$1,COUNTIF($G69:G69, "=0")=0,AVERAGE(SMALL(($E69:G69),{1,2}))-$F$1)</f>
        <v>3.8000000000000043</v>
      </c>
      <c r="T69" s="29">
        <f>_xlfn.IFS(COUNTIF($G69:H69, "&gt;1")&gt;6,AVERAGE(SMALL(($G69:H69),{1,2,3,4,5}))-$F$1,COUNTIF($G69:H69, "&gt;1")&gt;5,AVERAGE(SMALL(($G69:H69),{1,2,3,4}))-$F$1,COUNTIF($G69:H69, "&gt;1")&gt;3,AVERAGE(SMALL(($F69:H69),{1,2,3,4}))-$F$1,COUNTIF($G69:H69, "&gt;1")&gt;1,AVERAGE(SMALL(($E69:H69),{1,2,3,4}))-$F$1,COUNTIF($G69:H69, "&gt;0")=1,AVERAGE(SMALL(($E69:H69),{1,2,3}))-$F$1,COUNTIF($G69:H69, "=0")=0,AVERAGE(SMALL(($E69:H69),{1,2}))-$F$1)</f>
        <v>5.06666666666667</v>
      </c>
      <c r="U69" s="29">
        <f>_xlfn.IFS(COUNTIF($G69:I69, "&gt;1")&gt;6,AVERAGE(SMALL(($G69:I69),{1,2,3,4,5}))-$F$1,COUNTIF($G69:I69, "&gt;1")&gt;5,AVERAGE(SMALL(($G69:I69),{1,2,3,4}))-$F$1,COUNTIF($G69:I69, "&gt;1")&gt;3,AVERAGE(SMALL(($F69:I69),{1,2,3,4}))-$F$1,COUNTIF($G69:I69, "&gt;1")&gt;1,AVERAGE(SMALL(($E69:I69),{1,2,3,4}))-$F$1,COUNTIF($G69:I69, "&gt;0")=1,AVERAGE(SMALL(($E69:I69),{1,2,3}))-$F$1,COUNTIF($G69:I69, "=0")=0,AVERAGE(SMALL(($E69:I69),{1,2}))-$F$1)</f>
        <v>5.4500000000000028</v>
      </c>
      <c r="V69" s="29">
        <f>_xlfn.IFS(COUNTIF($G69:J69, "&gt;1")&gt;6,AVERAGE(SMALL(($G69:J69),{1,2,3,4,5}))-$F$1,COUNTIF($G69:J69, "&gt;1")&gt;5,AVERAGE(SMALL(($G69:J69),{1,2,3,4}))-$F$1,COUNTIF($G69:J69, "&gt;1")&gt;3,AVERAGE(SMALL(($F69:J69),{1,2,3,4}))-$F$1,COUNTIF($G69:J69, "&gt;1")&gt;1,AVERAGE(SMALL(($E69:J69),{1,2,3,4}))-$F$1,COUNTIF($G69:J69, "&gt;0")=1,AVERAGE(SMALL(($E69:J69),{1,2,3}))-$F$1,COUNTIF($G69:J69, "=0")=0,AVERAGE(SMALL(($E69:J69),{1,2}))-$F$1)</f>
        <v>4.7000000000000028</v>
      </c>
      <c r="W69" s="29">
        <f>_xlfn.IFS(COUNTIF($G69:K69, "&gt;1")&gt;6,AVERAGE(SMALL(($G69:K69),{1,2,3,4,5}))-$F$1,COUNTIF($G69:K69, "&gt;1")&gt;5,AVERAGE(SMALL(($G69:K69),{1,2,3,4}))-$F$1,COUNTIF($G69:K69, "&gt;1")&gt;3,AVERAGE(SMALL(($F69:K69),{1,2,3,4}))-$F$1,COUNTIF($G69:K69, "&gt;1")&gt;1,AVERAGE(SMALL(($E69:K69),{1,2,3,4}))-$F$1,COUNTIF($G69:K69, "&gt;0")=1,AVERAGE(SMALL(($E69:K69),{1,2,3}))-$F$1,COUNTIF($G69:K69, "=0")=0,AVERAGE(SMALL(($E69:K69),{1,2}))-$F$1)</f>
        <v>5.6499999999999986</v>
      </c>
      <c r="X69" s="29">
        <f>_xlfn.IFS(COUNTIF($G69:L69, "&gt;1")&gt;6,AVERAGE(SMALL(($G69:L69),{1,2,3,4,5}))-$F$1,COUNTIF($G69:L69, "&gt;1")&gt;5,AVERAGE(SMALL(($G69:L69),{1,2,3,4}))-$F$1,COUNTIF($G69:L69, "&gt;1")&gt;3,AVERAGE(SMALL(($F69:L69),{1,2,3,4}))-$F$1,COUNTIF($G69:L69, "&gt;1")&gt;1,AVERAGE(SMALL(($E69:L69),{1,2,3,4}))-$F$1,COUNTIF($G69:L69, "&gt;0")=1,AVERAGE(SMALL(($E69:L69),{1,2,3}))-$F$1,COUNTIF($G69:L69, "=0")=0,AVERAGE(SMALL(($E69:L69),{1,2}))-$F$1)</f>
        <v>5.3999999999999986</v>
      </c>
      <c r="Y69" s="29">
        <f>_xlfn.IFS(COUNTIF($G69:M69, "&gt;1")&gt;6,AVERAGE(SMALL(($G69:M69),{1,2,3,4,5}))-$F$1,COUNTIF($G69:M69, "&gt;1")&gt;5,AVERAGE(SMALL(($G69:M69),{1,2,3,4}))-$F$1,COUNTIF($G69:M69, "&gt;1")&gt;3,AVERAGE(SMALL(($F69:M69),{1,2,3,4}))-$F$1,COUNTIF($G69:M69, "&gt;1")&gt;1,AVERAGE(SMALL(($E69:M69),{1,2,3,4}))-$F$1,COUNTIF($G69:M69, "&gt;0")=1,AVERAGE(SMALL(($E69:M69),{1,2,3}))-$F$1,COUNTIF($G69:M69, "=0")=0,AVERAGE(SMALL(($E69:M69),{1,2}))-$F$1)</f>
        <v>5.3999999999999986</v>
      </c>
      <c r="Z69" s="29">
        <f>_xlfn.IFS(COUNTIF($G69:N69, "&gt;1")&gt;6,AVERAGE(SMALL(($G69:N69),{1,2,3,4,5}))-$F$1,COUNTIF($G69:N69, "&gt;1")&gt;5,AVERAGE(SMALL(($G69:N69),{1,2,3,4}))-$F$1,COUNTIF($G69:N69, "&gt;1")&gt;3,AVERAGE(SMALL(($F69:N69),{1,2,3,4}))-$F$1,COUNTIF($G69:N69, "&gt;1")&gt;1,AVERAGE(SMALL(($E69:N69),{1,2,3,4}))-$F$1,COUNTIF($G69:N69, "&gt;0")=1,AVERAGE(SMALL(($E69:N69),{1,2,3}))-$F$1,COUNTIF($G69:N69, "=0")=0,AVERAGE(SMALL(($E69:N69),{1,2}))-$F$1)</f>
        <v>5.3999999999999986</v>
      </c>
      <c r="AA69" s="29">
        <f>_xlfn.IFS(COUNTIF($G69:O69, "&gt;1")&gt;6,AVERAGE(SMALL(($G69:O69),{1,2,3,4,5}))-$F$1,COUNTIF($G69:O69, "&gt;1")&gt;5,AVERAGE(SMALL(($G69:O69),{1,2,3,4}))-$F$1,COUNTIF($G69:O69, "&gt;1")&gt;3,AVERAGE(SMALL(($F69:O69),{1,2,3,4}))-$F$1,COUNTIF($G69:O69, "&gt;1")&gt;1,AVERAGE(SMALL(($E69:O69),{1,2,3,4}))-$F$1,COUNTIF($G69:O69, "&gt;0")=1,AVERAGE(SMALL(($E69:O69),{1,2,3}))-$F$1,COUNTIF($G69:O69, "=0")=0,AVERAGE(SMALL(($E69:O69),{1,2}))-$F$1)</f>
        <v>5.3999999999999986</v>
      </c>
      <c r="AB69" s="29">
        <f>_xlfn.IFS(COUNTIF($G69:P69, "&gt;1")&gt;6,AVERAGE(SMALL(($G69:P69),{1,2,3,4,5}))-$F$1,COUNTIF($G69:P69, "&gt;1")&gt;5,AVERAGE(SMALL(($G69:P69),{1,2,3,4}))-$F$1,COUNTIF($G69:P69, "&gt;1")&gt;3,AVERAGE(SMALL(($F69:P69),{1,2,3,4}))-$F$1,COUNTIF($G69:P69, "&gt;1")&gt;1,AVERAGE(SMALL(($E69:P69),{1,2,3,4}))-$F$1,COUNTIF($G69:P69, "&gt;0")=1,AVERAGE(SMALL(($E69:P69),{1,2,3}))-$F$1,COUNTIF($G69:P69, "=0")=0,AVERAGE(SMALL(($E69:P69),{1,2}))-$F$1)</f>
        <v>5.3999999999999986</v>
      </c>
      <c r="AC69" s="29">
        <f>_xlfn.IFS(COUNTIF($G69:Q69, "&gt;1")&gt;6,AVERAGE(SMALL(($G69:Q69),{1,2,3,4,5}))-$F$1,COUNTIF($G69:Q69, "&gt;1")&gt;5,AVERAGE(SMALL(($G69:Q69),{1,2,3,4}))-$F$1,COUNTIF($G69:Q69, "&gt;1")&gt;3,AVERAGE(SMALL(($F69:Q69),{1,2,3,4}))-$F$1,COUNTIF($G69:Q69, "&gt;1")&gt;1,AVERAGE(SMALL(($E69:Q69),{1,2,3,4}))-$F$1,COUNTIF($G69:Q69, "&gt;0")=1,AVERAGE(SMALL(($E69:Q69),{1,2,3}))-$F$1,COUNTIF($G69:Q69, "=0")=0,AVERAGE(SMALL(($E69:Q69),{1,2}))-$F$1)</f>
        <v>5.3999999999999986</v>
      </c>
      <c r="AD69" s="30">
        <f t="shared" si="11"/>
        <v>5</v>
      </c>
      <c r="AE69" s="31">
        <v>2</v>
      </c>
    </row>
    <row r="70" spans="1:31" ht="15.75" x14ac:dyDescent="0.25">
      <c r="A70" s="25" t="s">
        <v>117</v>
      </c>
      <c r="B70" s="26" t="str">
        <f>INDEX('[1]2025 Sign Ups'!$C$2:$C$103,MATCH(A70,'[1]2025 Sign Ups'!$B$2:$B$103,0))</f>
        <v>Y</v>
      </c>
      <c r="C70" s="26">
        <f>VLOOKUP($A70,'[1]2025 Sign Ups'!$B$2:$F$127,4,FALSE)</f>
        <v>2</v>
      </c>
      <c r="D70" s="26" t="str">
        <f>VLOOKUP($A70,'[1]2025 Sign Ups'!$B$2:$G$127,5,FALSE)</f>
        <v>R</v>
      </c>
      <c r="E70" s="27">
        <f t="shared" si="9"/>
        <v>35.65</v>
      </c>
      <c r="F70" s="27">
        <f t="shared" si="10"/>
        <v>35.65</v>
      </c>
      <c r="G70" s="27" t="str">
        <f>INDEX('[1]WK 1 F9 2025'!$Y$4:$Y$105, MATCH(A70,'[1]WK 1 F9 2025'!$N$4:$N$105,0))</f>
        <v/>
      </c>
      <c r="H70" s="27" t="str">
        <f>INDEX('[1]WK 2 B9 2025'!$Y$4:$Y$105, MATCH($A70,'[1]WK 2 B9 2025'!$N$4:$N$105,0))</f>
        <v/>
      </c>
      <c r="I70" s="27" t="str">
        <f>INDEX('[1]WK 3 F9 2025'!$Y$4:$Y$107, MATCH(A70,'[1]WK 3 F9 2025'!$N$4:$N$107,0))</f>
        <v/>
      </c>
      <c r="J70" s="27">
        <f>INDEX('[1]WK 4 B9 2025'!$Y$4:$Y$105, MATCH(A70,'[1]WK 4 B9 2025'!$N$4:$N$105,0))</f>
        <v>38</v>
      </c>
      <c r="K70" s="27" t="str">
        <f>INDEX('[1]WK 5 F9 2025'!$Y$4:$Y$105, MATCH(A70,'[1]WK 5 F9 2025'!$N$4:$N$105,0))</f>
        <v/>
      </c>
      <c r="L70" s="27" t="str">
        <f>INDEX('[1]WK 6 B9 2025'!$Y$4:$Y$105, MATCH(A70,'[1]WK 6 B9 2025'!$N$4:$N$105,0))</f>
        <v/>
      </c>
      <c r="M70" s="27">
        <f>INDEX('[1]WK 7 F9 2025'!$Y$4:$Y$107, MATCH(A70,'[1]WK 7 F9 2025'!$N$4:$N$107,0))</f>
        <v>41</v>
      </c>
      <c r="N70" s="27">
        <f>INDEX('[1]WK 8 B9 2025'!$Y$4:$Y$103, MATCH(A70,'[1]WK 8 B9 2025'!$N$4:$N$103,0))</f>
        <v>36</v>
      </c>
      <c r="O70" s="27" t="str">
        <f>INDEX('[1]WK 9 F9 2025'!$Y$4:$Y$105, MATCH(A70,'[1]WK 9 F9 2025'!$N$4:$N$105,0))</f>
        <v/>
      </c>
      <c r="P70" s="27" t="str">
        <f>INDEX('[1]WK 10 B9 2025'!$Y$4:$Y$103, MATCH(A70,'[1]WK 10 B9 2025'!$N$4:$N$103,0))</f>
        <v/>
      </c>
      <c r="Q70" s="27" t="str">
        <f>INDEX('[1]WK 11 F9 2025'!$Y$4:$Y$105, MATCH(A70,'[1]WK 11 F9 2025'!$N$4:$N$105,0))</f>
        <v/>
      </c>
      <c r="R70" s="27">
        <f>VLOOKUP($A70,'[1]2025 Sign Ups'!$B$2:$K$104,3,FALSE)</f>
        <v>0.25</v>
      </c>
      <c r="S70" s="29">
        <f>_xlfn.IFS(COUNTIF($G70:G70, "&gt;1")&gt;6,AVERAGE(SMALL(($G70:G70),{1,2,3,4,5}))-$F$1,COUNTIF($G70:G70, "&gt;1")&gt;5,AVERAGE(SMALL(($G70:G70),{1,2,3,4}))-$F$1,COUNTIF($G70:G70, "&gt;1")&gt;3,AVERAGE(SMALL(($F70:G70),{1,2,3,4}))-$F$1,COUNTIF($G70:G70, "&gt;1")&gt;1,AVERAGE(SMALL(($E70:G70),{1,2,3,4}))-$F$1,COUNTIF($G70:G70, "&gt;0")=1,AVERAGE(SMALL(($E70:G70),{1,2,3}))-$F$1,COUNTIF($G70:G70, "=0")=0,AVERAGE(SMALL(($E70:G70),{1,2}))-$F$1)</f>
        <v>0.25</v>
      </c>
      <c r="T70" s="29">
        <f>_xlfn.IFS(COUNTIF($G70:H70, "&gt;1")&gt;6,AVERAGE(SMALL(($G70:H70),{1,2,3,4,5}))-$F$1,COUNTIF($G70:H70, "&gt;1")&gt;5,AVERAGE(SMALL(($G70:H70),{1,2,3,4}))-$F$1,COUNTIF($G70:H70, "&gt;1")&gt;3,AVERAGE(SMALL(($F70:H70),{1,2,3,4}))-$F$1,COUNTIF($G70:H70, "&gt;1")&gt;1,AVERAGE(SMALL(($E70:H70),{1,2,3,4}))-$F$1,COUNTIF($G70:H70, "&gt;0")=1,AVERAGE(SMALL(($E70:H70),{1,2,3}))-$F$1,COUNTIF($G70:H70, "=0")=0,AVERAGE(SMALL(($E70:H70),{1,2}))-$F$1)</f>
        <v>0.25</v>
      </c>
      <c r="U70" s="29">
        <f>_xlfn.IFS(COUNTIF($G70:I70, "&gt;1")&gt;6,AVERAGE(SMALL(($G70:I70),{1,2,3,4,5}))-$F$1,COUNTIF($G70:I70, "&gt;1")&gt;5,AVERAGE(SMALL(($G70:I70),{1,2,3,4}))-$F$1,COUNTIF($G70:I70, "&gt;1")&gt;3,AVERAGE(SMALL(($F70:I70),{1,2,3,4}))-$F$1,COUNTIF($G70:I70, "&gt;1")&gt;1,AVERAGE(SMALL(($E70:I70),{1,2,3,4}))-$F$1,COUNTIF($G70:I70, "&gt;0")=1,AVERAGE(SMALL(($E70:I70),{1,2,3}))-$F$1,COUNTIF($G70:I70, "=0")=0,AVERAGE(SMALL(($E70:I70),{1,2}))-$F$1)</f>
        <v>0.25</v>
      </c>
      <c r="V70" s="29">
        <f>_xlfn.IFS(COUNTIF($G70:J70, "&gt;1")&gt;6,AVERAGE(SMALL(($G70:J70),{1,2,3,4,5}))-$F$1,COUNTIF($G70:J70, "&gt;1")&gt;5,AVERAGE(SMALL(($G70:J70),{1,2,3,4}))-$F$1,COUNTIF($G70:J70, "&gt;1")&gt;3,AVERAGE(SMALL(($F70:J70),{1,2,3,4}))-$F$1,COUNTIF($G70:J70, "&gt;1")&gt;1,AVERAGE(SMALL(($E70:J70),{1,2,3,4}))-$F$1,COUNTIF($G70:J70, "&gt;0")=1,AVERAGE(SMALL(($E70:J70),{1,2,3}))-$F$1,COUNTIF($G70:J70, "=0")=0,AVERAGE(SMALL(($E70:J70),{1,2}))-$F$1)</f>
        <v>1.0333333333333314</v>
      </c>
      <c r="W70" s="29">
        <f>_xlfn.IFS(COUNTIF($G70:K70, "&gt;1")&gt;6,AVERAGE(SMALL(($G70:K70),{1,2,3,4,5}))-$F$1,COUNTIF($G70:K70, "&gt;1")&gt;5,AVERAGE(SMALL(($G70:K70),{1,2,3,4}))-$F$1,COUNTIF($G70:K70, "&gt;1")&gt;3,AVERAGE(SMALL(($F70:K70),{1,2,3,4}))-$F$1,COUNTIF($G70:K70, "&gt;1")&gt;1,AVERAGE(SMALL(($E70:K70),{1,2,3,4}))-$F$1,COUNTIF($G70:K70, "&gt;0")=1,AVERAGE(SMALL(($E70:K70),{1,2,3}))-$F$1,COUNTIF($G70:K70, "=0")=0,AVERAGE(SMALL(($E70:K70),{1,2}))-$F$1)</f>
        <v>1.0333333333333314</v>
      </c>
      <c r="X70" s="29">
        <f>_xlfn.IFS(COUNTIF($G70:L70, "&gt;1")&gt;6,AVERAGE(SMALL(($G70:L70),{1,2,3,4,5}))-$F$1,COUNTIF($G70:L70, "&gt;1")&gt;5,AVERAGE(SMALL(($G70:L70),{1,2,3,4}))-$F$1,COUNTIF($G70:L70, "&gt;1")&gt;3,AVERAGE(SMALL(($F70:L70),{1,2,3,4}))-$F$1,COUNTIF($G70:L70, "&gt;1")&gt;1,AVERAGE(SMALL(($E70:L70),{1,2,3,4}))-$F$1,COUNTIF($G70:L70, "&gt;0")=1,AVERAGE(SMALL(($E70:L70),{1,2,3}))-$F$1,COUNTIF($G70:L70, "=0")=0,AVERAGE(SMALL(($E70:L70),{1,2}))-$F$1)</f>
        <v>1.0333333333333314</v>
      </c>
      <c r="Y70" s="29">
        <f>_xlfn.IFS(COUNTIF($G70:M70, "&gt;1")&gt;6,AVERAGE(SMALL(($G70:M70),{1,2,3,4,5}))-$F$1,COUNTIF($G70:M70, "&gt;1")&gt;5,AVERAGE(SMALL(($G70:M70),{1,2,3,4}))-$F$1,COUNTIF($G70:M70, "&gt;1")&gt;3,AVERAGE(SMALL(($F70:M70),{1,2,3,4}))-$F$1,COUNTIF($G70:M70, "&gt;1")&gt;1,AVERAGE(SMALL(($E70:M70),{1,2,3,4}))-$F$1,COUNTIF($G70:M70, "&gt;0")=1,AVERAGE(SMALL(($E70:M70),{1,2,3}))-$F$1,COUNTIF($G70:M70, "=0")=0,AVERAGE(SMALL(($E70:M70),{1,2}))-$F$1)</f>
        <v>2.1750000000000043</v>
      </c>
      <c r="Z70" s="29">
        <f>_xlfn.IFS(COUNTIF($G70:N70, "&gt;1")&gt;6,AVERAGE(SMALL(($G70:N70),{1,2,3,4,5}))-$F$1,COUNTIF($G70:N70, "&gt;1")&gt;5,AVERAGE(SMALL(($G70:N70),{1,2,3,4}))-$F$1,COUNTIF($G70:N70, "&gt;1")&gt;3,AVERAGE(SMALL(($F70:N70),{1,2,3,4}))-$F$1,COUNTIF($G70:N70, "&gt;1")&gt;1,AVERAGE(SMALL(($E70:N70),{1,2,3,4}))-$F$1,COUNTIF($G70:N70, "&gt;0")=1,AVERAGE(SMALL(($E70:N70),{1,2,3}))-$F$1,COUNTIF($G70:N70, "=0")=0,AVERAGE(SMALL(($E70:N70),{1,2}))-$F$1)</f>
        <v>0.92500000000000426</v>
      </c>
      <c r="AA70" s="29">
        <f>_xlfn.IFS(COUNTIF($G70:O70, "&gt;1")&gt;6,AVERAGE(SMALL(($G70:O70),{1,2,3,4,5}))-$F$1,COUNTIF($G70:O70, "&gt;1")&gt;5,AVERAGE(SMALL(($G70:O70),{1,2,3,4}))-$F$1,COUNTIF($G70:O70, "&gt;1")&gt;3,AVERAGE(SMALL(($F70:O70),{1,2,3,4}))-$F$1,COUNTIF($G70:O70, "&gt;1")&gt;1,AVERAGE(SMALL(($E70:O70),{1,2,3,4}))-$F$1,COUNTIF($G70:O70, "&gt;0")=1,AVERAGE(SMALL(($E70:O70),{1,2,3}))-$F$1,COUNTIF($G70:O70, "=0")=0,AVERAGE(SMALL(($E70:O70),{1,2}))-$F$1)</f>
        <v>0.92500000000000426</v>
      </c>
      <c r="AB70" s="29">
        <f>_xlfn.IFS(COUNTIF($G70:P70, "&gt;1")&gt;6,AVERAGE(SMALL(($G70:P70),{1,2,3,4,5}))-$F$1,COUNTIF($G70:P70, "&gt;1")&gt;5,AVERAGE(SMALL(($G70:P70),{1,2,3,4}))-$F$1,COUNTIF($G70:P70, "&gt;1")&gt;3,AVERAGE(SMALL(($F70:P70),{1,2,3,4}))-$F$1,COUNTIF($G70:P70, "&gt;1")&gt;1,AVERAGE(SMALL(($E70:P70),{1,2,3,4}))-$F$1,COUNTIF($G70:P70, "&gt;0")=1,AVERAGE(SMALL(($E70:P70),{1,2,3}))-$F$1,COUNTIF($G70:P70, "=0")=0,AVERAGE(SMALL(($E70:P70),{1,2}))-$F$1)</f>
        <v>0.92500000000000426</v>
      </c>
      <c r="AC70" s="29">
        <f>_xlfn.IFS(COUNTIF($G70:Q70, "&gt;1")&gt;6,AVERAGE(SMALL(($G70:Q70),{1,2,3,4,5}))-$F$1,COUNTIF($G70:Q70, "&gt;1")&gt;5,AVERAGE(SMALL(($G70:Q70),{1,2,3,4}))-$F$1,COUNTIF($G70:Q70, "&gt;1")&gt;3,AVERAGE(SMALL(($F70:Q70),{1,2,3,4}))-$F$1,COUNTIF($G70:Q70, "&gt;1")&gt;1,AVERAGE(SMALL(($E70:Q70),{1,2,3,4}))-$F$1,COUNTIF($G70:Q70, "&gt;0")=1,AVERAGE(SMALL(($E70:Q70),{1,2,3}))-$F$1,COUNTIF($G70:Q70, "=0")=0,AVERAGE(SMALL(($E70:Q70),{1,2}))-$F$1)</f>
        <v>0.92500000000000426</v>
      </c>
      <c r="AD70" s="30">
        <f t="shared" si="11"/>
        <v>3</v>
      </c>
      <c r="AE70" s="31">
        <v>2</v>
      </c>
    </row>
    <row r="71" spans="1:31" ht="15.75" x14ac:dyDescent="0.25">
      <c r="A71" s="32" t="s">
        <v>118</v>
      </c>
      <c r="B71" s="26" t="str">
        <f>INDEX('[1]2025 Sign Ups'!$C$2:$C$103,MATCH(A71,'[1]2025 Sign Ups'!$B$2:$B$103,0))</f>
        <v>Y</v>
      </c>
      <c r="C71" s="26">
        <f>VLOOKUP($A71,'[1]2025 Sign Ups'!$B$2:$F$127,4,FALSE)</f>
        <v>6</v>
      </c>
      <c r="D71" s="26" t="s">
        <v>107</v>
      </c>
      <c r="E71" s="27">
        <f>AVERAGE(G71:H71)</f>
        <v>43.5</v>
      </c>
      <c r="F71" s="27">
        <f t="shared" si="10"/>
        <v>43.5</v>
      </c>
      <c r="G71" s="28">
        <f>INDEX('[1]WK 1 F9 2025'!$Y$4:$Y$105, MATCH(A71,'[1]WK 1 F9 2025'!$N$4:$N$105,0))</f>
        <v>44</v>
      </c>
      <c r="H71" s="28">
        <f>INDEX('[1]WK 2 B9 2025'!$Y$4:$Y$105, MATCH($A71,'[1]WK 2 B9 2025'!$N$4:$N$105,0))</f>
        <v>43</v>
      </c>
      <c r="I71" s="28">
        <f>INDEX('[1]WK 3 F9 2025'!$Y$4:$Y$107, MATCH(A71,'[1]WK 3 F9 2025'!$N$4:$N$107,0))</f>
        <v>44</v>
      </c>
      <c r="J71" s="28">
        <f>INDEX('[1]WK 4 B9 2025'!$Y$4:$Y$105, MATCH(A71,'[1]WK 4 B9 2025'!$N$4:$N$105,0))</f>
        <v>39</v>
      </c>
      <c r="K71" s="28">
        <f>INDEX('[1]WK 5 F9 2025'!$Y$4:$Y$105, MATCH(A71,'[1]WK 5 F9 2025'!$N$4:$N$105,0))</f>
        <v>43</v>
      </c>
      <c r="L71" s="28">
        <f>INDEX('[1]WK 6 B9 2025'!$Y$4:$Y$105, MATCH(A71,'[1]WK 6 B9 2025'!$N$4:$N$105,0))</f>
        <v>41</v>
      </c>
      <c r="M71" s="28">
        <f>INDEX('[1]WK 7 F9 2025'!$Y$4:$Y$107, MATCH(A71,'[1]WK 7 F9 2025'!$N$4:$N$107,0))</f>
        <v>43</v>
      </c>
      <c r="N71" s="28">
        <f>INDEX('[1]WK 8 B9 2025'!$Y$4:$Y$103, MATCH(A71,'[1]WK 8 B9 2025'!$N$4:$N$103,0))</f>
        <v>46</v>
      </c>
      <c r="O71" s="28">
        <f>INDEX('[1]WK 9 F9 2025'!$Y$4:$Y$105, MATCH(A71,'[1]WK 9 F9 2025'!$N$4:$N$105,0))</f>
        <v>44</v>
      </c>
      <c r="P71" s="28" t="str">
        <f>INDEX('[1]WK 10 B9 2025'!$Y$4:$Y$103, MATCH(A71,'[1]WK 10 B9 2025'!$N$4:$N$103,0))</f>
        <v/>
      </c>
      <c r="Q71" s="28" t="str">
        <f>INDEX('[1]WK 11 F9 2025'!$Y$4:$Y$105, MATCH(A71,'[1]WK 11 F9 2025'!$N$4:$N$105,0))</f>
        <v/>
      </c>
      <c r="R71" s="27">
        <f>(G71-$F$1)*0.6</f>
        <v>5.160000000000001</v>
      </c>
      <c r="S71" s="27">
        <f>(H71-$F$1)*0.6</f>
        <v>4.5600000000000005</v>
      </c>
      <c r="T71" s="29">
        <f>_xlfn.IFS(COUNTIF($G71:H71, "&gt;1")&gt;6,AVERAGE(SMALL(($G71:H71),{1,2,3,4,5}))-$F$1,COUNTIF($G71:H71, "&gt;1")&gt;5,AVERAGE(SMALL(($G71:H71),{1,2,3,4}))-$F$1,COUNTIF($G71:H71, "&gt;1")&gt;3,AVERAGE(SMALL(($F71:H71),{1,2,3,4}))-$F$1,COUNTIF($G71:H71, "&gt;1")&gt;1,AVERAGE(SMALL(($E71:H71),{1,2,3,4}))-$F$1,COUNTIF($G71:H71, "&gt;0")=1,AVERAGE(SMALL(($E71:H71),{1,2,3}))-$F$1,COUNTIF($G71:H71, "=0")=0,AVERAGE(SMALL(($E71:H71),{1,2}))-$F$1)</f>
        <v>8.1000000000000014</v>
      </c>
      <c r="U71" s="29">
        <f>_xlfn.IFS(COUNTIF($G71:I71, "&gt;1")&gt;6,AVERAGE(SMALL(($G71:I71),{1,2,3,4,5}))-$F$1,COUNTIF($G71:I71, "&gt;1")&gt;5,AVERAGE(SMALL(($G71:I71),{1,2,3,4}))-$F$1,COUNTIF($G71:I71, "&gt;1")&gt;3,AVERAGE(SMALL(($F71:I71),{1,2,3,4}))-$F$1,COUNTIF($G71:I71, "&gt;1")&gt;1,AVERAGE(SMALL(($E71:I71),{1,2,3,4}))-$F$1,COUNTIF($G71:I71, "&gt;0")=1,AVERAGE(SMALL(($E71:I71),{1,2,3}))-$F$1,COUNTIF($G71:I71, "=0")=0,AVERAGE(SMALL(($E71:I71),{1,2}))-$F$1)</f>
        <v>8.1000000000000014</v>
      </c>
      <c r="V71" s="29">
        <f>_xlfn.IFS(COUNTIF($G71:J71, "&gt;1")&gt;6,AVERAGE(SMALL(($G71:J71),{1,2,3,4,5}))-$F$1,COUNTIF($G71:J71, "&gt;1")&gt;5,AVERAGE(SMALL(($G71:J71),{1,2,3,4}))-$F$1,COUNTIF($G71:J71, "&gt;1")&gt;3,AVERAGE(SMALL(($F71:J71),{1,2,3,4}))-$F$1,COUNTIF($G71:J71, "&gt;1")&gt;1,AVERAGE(SMALL(($E71:J71),{1,2,3,4}))-$F$1,COUNTIF($G71:J71, "&gt;0")=1,AVERAGE(SMALL(($E71:J71),{1,2,3}))-$F$1,COUNTIF($G71:J71, "=0")=0,AVERAGE(SMALL(($E71:J71),{1,2}))-$F$1)</f>
        <v>6.9750000000000014</v>
      </c>
      <c r="W71" s="29">
        <f>_xlfn.IFS(COUNTIF($G71:K71, "&gt;1")&gt;6,AVERAGE(SMALL(($G71:K71),{1,2,3,4,5}))-$F$1,COUNTIF($G71:K71, "&gt;1")&gt;5,AVERAGE(SMALL(($G71:K71),{1,2,3,4}))-$F$1,COUNTIF($G71:K71, "&gt;1")&gt;3,AVERAGE(SMALL(($F71:K71),{1,2,3,4}))-$F$1,COUNTIF($G71:K71, "&gt;1")&gt;1,AVERAGE(SMALL(($E71:K71),{1,2,3,4}))-$F$1,COUNTIF($G71:K71, "&gt;0")=1,AVERAGE(SMALL(($E71:K71),{1,2,3}))-$F$1,COUNTIF($G71:K71, "=0")=0,AVERAGE(SMALL(($E71:K71),{1,2}))-$F$1)</f>
        <v>6.7250000000000014</v>
      </c>
      <c r="X71" s="29">
        <f>_xlfn.IFS(COUNTIF($G71:L71, "&gt;1")&gt;6,AVERAGE(SMALL(($G71:L71),{1,2,3,4,5}))-$F$1,COUNTIF($G71:L71, "&gt;1")&gt;5,AVERAGE(SMALL(($G71:L71),{1,2,3,4}))-$F$1,COUNTIF($G71:L71, "&gt;1")&gt;3,AVERAGE(SMALL(($F71:L71),{1,2,3,4}))-$F$1,COUNTIF($G71:L71, "&gt;1")&gt;1,AVERAGE(SMALL(($E71:L71),{1,2,3,4}))-$F$1,COUNTIF($G71:L71, "&gt;0")=1,AVERAGE(SMALL(($E71:L71),{1,2,3}))-$F$1,COUNTIF($G71:L71, "=0")=0,AVERAGE(SMALL(($E71:L71),{1,2}))-$F$1)</f>
        <v>6.1000000000000014</v>
      </c>
      <c r="Y71" s="29">
        <f>_xlfn.IFS(COUNTIF($G71:M71, "&gt;1")&gt;6,AVERAGE(SMALL(($G71:M71),{1,2,3,4,5}))-$F$1,COUNTIF($G71:M71, "&gt;1")&gt;5,AVERAGE(SMALL(($G71:M71),{1,2,3,4}))-$F$1,COUNTIF($G71:M71, "&gt;1")&gt;3,AVERAGE(SMALL(($F71:M71),{1,2,3,4}))-$F$1,COUNTIF($G71:M71, "&gt;1")&gt;1,AVERAGE(SMALL(($E71:M71),{1,2,3,4}))-$F$1,COUNTIF($G71:M71, "&gt;0")=1,AVERAGE(SMALL(($E71:M71),{1,2,3}))-$F$1,COUNTIF($G71:M71, "=0")=0,AVERAGE(SMALL(($E71:M71),{1,2}))-$F$1)</f>
        <v>6.3999999999999986</v>
      </c>
      <c r="Z71" s="29">
        <f>_xlfn.IFS(COUNTIF($G71:N71, "&gt;1")&gt;6,AVERAGE(SMALL(($G71:N71),{1,2,3,4,5}))-$F$1,COUNTIF($G71:N71, "&gt;1")&gt;5,AVERAGE(SMALL(($G71:N71),{1,2,3,4}))-$F$1,COUNTIF($G71:N71, "&gt;1")&gt;3,AVERAGE(SMALL(($F71:N71),{1,2,3,4}))-$F$1,COUNTIF($G71:N71, "&gt;1")&gt;1,AVERAGE(SMALL(($E71:N71),{1,2,3,4}))-$F$1,COUNTIF($G71:N71, "&gt;0")=1,AVERAGE(SMALL(($E71:N71),{1,2,3}))-$F$1,COUNTIF($G71:N71, "=0")=0,AVERAGE(SMALL(($E71:N71),{1,2}))-$F$1)</f>
        <v>6.3999999999999986</v>
      </c>
      <c r="AA71" s="29">
        <f>_xlfn.IFS(COUNTIF($G71:O71, "&gt;1")&gt;6,AVERAGE(SMALL(($G71:O71),{1,2,3,4,5}))-$F$1,COUNTIF($G71:O71, "&gt;1")&gt;5,AVERAGE(SMALL(($G71:O71),{1,2,3,4}))-$F$1,COUNTIF($G71:O71, "&gt;1")&gt;3,AVERAGE(SMALL(($F71:O71),{1,2,3,4}))-$F$1,COUNTIF($G71:O71, "&gt;1")&gt;1,AVERAGE(SMALL(($E71:O71),{1,2,3,4}))-$F$1,COUNTIF($G71:O71, "&gt;0")=1,AVERAGE(SMALL(($E71:O71),{1,2,3}))-$F$1,COUNTIF($G71:O71, "=0")=0,AVERAGE(SMALL(($E71:O71),{1,2}))-$F$1)</f>
        <v>6.3999999999999986</v>
      </c>
      <c r="AB71" s="29">
        <f>_xlfn.IFS(COUNTIF($G71:P71, "&gt;1")&gt;6,AVERAGE(SMALL(($G71:P71),{1,2,3,4,5}))-$F$1,COUNTIF($G71:P71, "&gt;1")&gt;5,AVERAGE(SMALL(($G71:P71),{1,2,3,4}))-$F$1,COUNTIF($G71:P71, "&gt;1")&gt;3,AVERAGE(SMALL(($F71:P71),{1,2,3,4}))-$F$1,COUNTIF($G71:P71, "&gt;1")&gt;1,AVERAGE(SMALL(($E71:P71),{1,2,3,4}))-$F$1,COUNTIF($G71:P71, "&gt;0")=1,AVERAGE(SMALL(($E71:P71),{1,2,3}))-$F$1,COUNTIF($G71:P71, "=0")=0,AVERAGE(SMALL(($E71:P71),{1,2}))-$F$1)</f>
        <v>6.3999999999999986</v>
      </c>
      <c r="AC71" s="29">
        <f>_xlfn.IFS(COUNTIF($G71:Q71, "&gt;1")&gt;6,AVERAGE(SMALL(($G71:Q71),{1,2,3,4,5}))-$F$1,COUNTIF($G71:Q71, "&gt;1")&gt;5,AVERAGE(SMALL(($G71:Q71),{1,2,3,4}))-$F$1,COUNTIF($G71:Q71, "&gt;1")&gt;3,AVERAGE(SMALL(($F71:Q71),{1,2,3,4}))-$F$1,COUNTIF($G71:Q71, "&gt;1")&gt;1,AVERAGE(SMALL(($E71:Q71),{1,2,3,4}))-$F$1,COUNTIF($G71:Q71, "&gt;0")=1,AVERAGE(SMALL(($E71:Q71),{1,2,3}))-$F$1,COUNTIF($G71:Q71, "=0")=0,AVERAGE(SMALL(($E71:Q71),{1,2}))-$F$1)</f>
        <v>6.3999999999999986</v>
      </c>
      <c r="AD71" s="30">
        <f t="shared" si="11"/>
        <v>9</v>
      </c>
      <c r="AE71" s="31">
        <v>1</v>
      </c>
    </row>
    <row r="72" spans="1:31" ht="15.75" x14ac:dyDescent="0.25">
      <c r="A72" s="25" t="s">
        <v>119</v>
      </c>
      <c r="B72" s="26" t="str">
        <f>INDEX('[1]2025 Sign Ups'!$C$2:$C$103,MATCH(A72,'[1]2025 Sign Ups'!$B$2:$B$103,0))</f>
        <v>Y</v>
      </c>
      <c r="C72" s="26">
        <f>VLOOKUP($A72,'[1]2025 Sign Ups'!$B$2:$F$127,4,FALSE)</f>
        <v>3</v>
      </c>
      <c r="D72" s="26" t="str">
        <f>VLOOKUP($A72,'[1]2025 Sign Ups'!$B$2:$G$127,5,FALSE)</f>
        <v>R</v>
      </c>
      <c r="E72" s="27">
        <f t="shared" ref="E72:E87" si="12">R72+35.4</f>
        <v>45.4</v>
      </c>
      <c r="F72" s="27">
        <f t="shared" si="10"/>
        <v>45.4</v>
      </c>
      <c r="G72" s="28">
        <f>INDEX('[1]WK 1 F9 2025'!$Y$4:$Y$105, MATCH(A72,'[1]WK 1 F9 2025'!$N$4:$N$105,0))</f>
        <v>46</v>
      </c>
      <c r="H72" s="28">
        <f>INDEX('[1]WK 2 B9 2025'!$Y$4:$Y$105, MATCH($A72,'[1]WK 2 B9 2025'!$N$4:$N$105,0))</f>
        <v>50</v>
      </c>
      <c r="I72" s="28" t="str">
        <f>INDEX('[1]WK 3 F9 2025'!$Y$4:$Y$107, MATCH(A72,'[1]WK 3 F9 2025'!$N$4:$N$107,0))</f>
        <v/>
      </c>
      <c r="J72" s="28" t="str">
        <f>INDEX('[1]WK 4 B9 2025'!$Y$4:$Y$105, MATCH(A72,'[1]WK 4 B9 2025'!$N$4:$N$105,0))</f>
        <v/>
      </c>
      <c r="K72" s="28" t="str">
        <f>INDEX('[1]WK 5 F9 2025'!$Y$4:$Y$105, MATCH(A72,'[1]WK 5 F9 2025'!$N$4:$N$105,0))</f>
        <v/>
      </c>
      <c r="L72" s="28" t="str">
        <f>INDEX('[1]WK 6 B9 2025'!$Y$4:$Y$105, MATCH(A72,'[1]WK 6 B9 2025'!$N$4:$N$105,0))</f>
        <v/>
      </c>
      <c r="M72" s="28" t="str">
        <f>INDEX('[1]WK 7 F9 2025'!$Y$4:$Y$107, MATCH(A72,'[1]WK 7 F9 2025'!$N$4:$N$107,0))</f>
        <v/>
      </c>
      <c r="N72" s="28">
        <f>INDEX('[1]WK 8 B9 2025'!$Y$4:$Y$103, MATCH(A72,'[1]WK 8 B9 2025'!$N$4:$N$103,0))</f>
        <v>51</v>
      </c>
      <c r="O72" s="28" t="str">
        <f>INDEX('[1]WK 9 F9 2025'!$Y$4:$Y$105, MATCH(A72,'[1]WK 9 F9 2025'!$N$4:$N$105,0))</f>
        <v/>
      </c>
      <c r="P72" s="28" t="str">
        <f>INDEX('[1]WK 10 B9 2025'!$Y$4:$Y$103, MATCH(A72,'[1]WK 10 B9 2025'!$N$4:$N$103,0))</f>
        <v/>
      </c>
      <c r="Q72" s="28" t="str">
        <f>INDEX('[1]WK 11 F9 2025'!$Y$4:$Y$105, MATCH(A72,'[1]WK 11 F9 2025'!$N$4:$N$105,0))</f>
        <v/>
      </c>
      <c r="R72" s="27">
        <f>VLOOKUP($A72,'[1]2025 Sign Ups'!$B$2:$K$104,3,FALSE)</f>
        <v>10</v>
      </c>
      <c r="S72" s="29">
        <f>_xlfn.IFS(COUNTIF($G72:G72, "&gt;6")&gt;6,AVERAGE(SMALL(($G72:G72),{1,2,3,4,5}))-$F$1,COUNTIF($G72:G72, "&gt;5")&gt;3,AVERAGE(SMALL(($G72:G72),{1,2,3,4}))-$F$1,COUNTIF($G72:G72, "&gt;3")&gt;3,AVERAGE(SMALL(($F72:G72),{1,2,3,4}))-$F$1,COUNTIF($G72:G72, "&gt;1")&gt;1,AVERAGE(SMALL(($E72:G72),{1,2,3,4}))-$F$1,COUNTIF($G72:G72, "&gt;0")=1,AVERAGE(SMALL(($E72:G72),{1,2,3}))-$F$1,COUNTIF($G72:G72, "=0")=0,AVERAGE(SMALL(($E72:G72),{1,2}))-$F$1)</f>
        <v>10.200000000000003</v>
      </c>
      <c r="T72" s="29">
        <f>_xlfn.IFS(COUNTIF($G72:H72, "&gt;1")&gt;6,AVERAGE(SMALL(($G72:H72),{1,2,3,4,5}))-$F$1,COUNTIF($G72:H72, "&gt;1")&gt;5,AVERAGE(SMALL(($G72:H72),{1,2,3,4}))-$F$1,COUNTIF($G72:H72, "&gt;1")&gt;3,AVERAGE(SMALL(($F72:H72),{1,2,3,4}))-$F$1,COUNTIF($G72:H72, "&gt;1")&gt;1,AVERAGE(SMALL(($E72:H72),{1,2,3,4}))-$F$1,COUNTIF($G72:H72, "&gt;0")=1,AVERAGE(SMALL(($E72:H72),{1,2,3}))-$F$1,COUNTIF($G72:H72, "=0")=0,AVERAGE(SMALL(($E72:H72),{1,2}))-$F$1)</f>
        <v>11.300000000000004</v>
      </c>
      <c r="U72" s="29">
        <f>_xlfn.IFS(COUNTIF($G72:I72, "&gt;1")&gt;6,AVERAGE(SMALL(($G72:I72),{1,2,3,4,5}))-$F$1,COUNTIF($G72:I72, "&gt;1")&gt;5,AVERAGE(SMALL(($G72:I72),{1,2,3,4}))-$F$1,COUNTIF($G72:I72, "&gt;1")&gt;3,AVERAGE(SMALL(($F72:I72),{1,2,3,4}))-$F$1,COUNTIF($G72:I72, "&gt;1")&gt;1,AVERAGE(SMALL(($E72:I72),{1,2,3,4}))-$F$1,COUNTIF($G72:I72, "&gt;0")=1,AVERAGE(SMALL(($E72:I72),{1,2,3}))-$F$1,COUNTIF($G72:I72, "=0")=0,AVERAGE(SMALL(($E72:I72),{1,2}))-$F$1)</f>
        <v>11.300000000000004</v>
      </c>
      <c r="V72" s="29">
        <f>_xlfn.IFS(COUNTIF($G72:J72, "&gt;1")&gt;6,AVERAGE(SMALL(($G72:J72),{1,2,3,4,5}))-$F$1,COUNTIF($G72:J72, "&gt;1")&gt;5,AVERAGE(SMALL(($G72:J72),{1,2,3,4}))-$F$1,COUNTIF($G72:J72, "&gt;1")&gt;3,AVERAGE(SMALL(($F72:J72),{1,2,3,4}))-$F$1,COUNTIF($G72:J72, "&gt;1")&gt;1,AVERAGE(SMALL(($E72:J72),{1,2,3,4}))-$F$1,COUNTIF($G72:J72, "&gt;0")=1,AVERAGE(SMALL(($E72:J72),{1,2,3}))-$F$1,COUNTIF($G72:J72, "=0")=0,AVERAGE(SMALL(($E72:J72),{1,2}))-$F$1)</f>
        <v>11.300000000000004</v>
      </c>
      <c r="W72" s="29">
        <f>_xlfn.IFS(COUNTIF($G72:K72, "&gt;1")&gt;6,AVERAGE(SMALL(($G72:K72),{1,2,3,4,5}))-$F$1,COUNTIF($G72:K72, "&gt;1")&gt;5,AVERAGE(SMALL(($G72:K72),{1,2,3,4}))-$F$1,COUNTIF($G72:K72, "&gt;1")&gt;3,AVERAGE(SMALL(($F72:K72),{1,2,3,4}))-$F$1,COUNTIF($G72:K72, "&gt;1")&gt;1,AVERAGE(SMALL(($E72:K72),{1,2,3,4}))-$F$1,COUNTIF($G72:K72, "&gt;0")=1,AVERAGE(SMALL(($E72:K72),{1,2,3}))-$F$1,COUNTIF($G72:K72, "=0")=0,AVERAGE(SMALL(($E72:K72),{1,2}))-$F$1)</f>
        <v>11.300000000000004</v>
      </c>
      <c r="X72" s="29">
        <f>_xlfn.IFS(COUNTIF($G72:L72, "&gt;1")&gt;6,AVERAGE(SMALL(($G72:L72),{1,2,3,4,5}))-$F$1,COUNTIF($G72:L72, "&gt;1")&gt;5,AVERAGE(SMALL(($G72:L72),{1,2,3,4}))-$F$1,COUNTIF($G72:L72, "&gt;1")&gt;3,AVERAGE(SMALL(($F72:L72),{1,2,3,4}))-$F$1,COUNTIF($G72:L72, "&gt;1")&gt;1,AVERAGE(SMALL(($E72:L72),{1,2,3,4}))-$F$1,COUNTIF($G72:L72, "&gt;0")=1,AVERAGE(SMALL(($E72:L72),{1,2,3}))-$F$1,COUNTIF($G72:L72, "=0")=0,AVERAGE(SMALL(($E72:L72),{1,2}))-$F$1)</f>
        <v>11.300000000000004</v>
      </c>
      <c r="Y72" s="29">
        <f>_xlfn.IFS(COUNTIF($G72:M72, "&gt;1")&gt;6,AVERAGE(SMALL(($G72:M72),{1,2,3,4,5}))-$F$1,COUNTIF($G72:M72, "&gt;1")&gt;5,AVERAGE(SMALL(($G72:M72),{1,2,3,4}))-$F$1,COUNTIF($G72:M72, "&gt;1")&gt;3,AVERAGE(SMALL(($F72:M72),{1,2,3,4}))-$F$1,COUNTIF($G72:M72, "&gt;1")&gt;1,AVERAGE(SMALL(($E72:M72),{1,2,3,4}))-$F$1,COUNTIF($G72:M72, "&gt;0")=1,AVERAGE(SMALL(($E72:M72),{1,2,3}))-$F$1,COUNTIF($G72:M72, "=0")=0,AVERAGE(SMALL(($E72:M72),{1,2}))-$F$1)</f>
        <v>11.300000000000004</v>
      </c>
      <c r="Z72" s="29">
        <f>_xlfn.IFS(COUNTIF($G72:N72, "&gt;1")&gt;6,AVERAGE(SMALL(($G72:N72),{1,2,3,4,5}))-$F$1,COUNTIF($G72:N72, "&gt;1")&gt;5,AVERAGE(SMALL(($G72:N72),{1,2,3,4}))-$F$1,COUNTIF($G72:N72, "&gt;1")&gt;3,AVERAGE(SMALL(($F72:N72),{1,2,3,4}))-$F$1,COUNTIF($G72:N72, "&gt;1")&gt;1,AVERAGE(SMALL(($E72:N72),{1,2,3,4}))-$F$1,COUNTIF($G72:N72, "&gt;0")=1,AVERAGE(SMALL(($E72:N72),{1,2,3}))-$F$1,COUNTIF($G72:N72, "=0")=0,AVERAGE(SMALL(($E72:N72),{1,2}))-$F$1)</f>
        <v>11.300000000000004</v>
      </c>
      <c r="AA72" s="29">
        <f>_xlfn.IFS(COUNTIF($G72:O72, "&gt;1")&gt;6,AVERAGE(SMALL(($G72:O72),{1,2,3,4,5}))-$F$1,COUNTIF($G72:O72, "&gt;1")&gt;5,AVERAGE(SMALL(($G72:O72),{1,2,3,4}))-$F$1,COUNTIF($G72:O72, "&gt;1")&gt;3,AVERAGE(SMALL(($F72:O72),{1,2,3,4}))-$F$1,COUNTIF($G72:O72, "&gt;1")&gt;1,AVERAGE(SMALL(($E72:O72),{1,2,3,4}))-$F$1,COUNTIF($G72:O72, "&gt;0")=1,AVERAGE(SMALL(($E72:O72),{1,2,3}))-$F$1,COUNTIF($G72:O72, "=0")=0,AVERAGE(SMALL(($E72:O72),{1,2}))-$F$1)</f>
        <v>11.300000000000004</v>
      </c>
      <c r="AB72" s="29">
        <f>_xlfn.IFS(COUNTIF($G72:P72, "&gt;1")&gt;6,AVERAGE(SMALL(($G72:P72),{1,2,3,4,5}))-$F$1,COUNTIF($G72:P72, "&gt;1")&gt;5,AVERAGE(SMALL(($G72:P72),{1,2,3,4}))-$F$1,COUNTIF($G72:P72, "&gt;1")&gt;3,AVERAGE(SMALL(($F72:P72),{1,2,3,4}))-$F$1,COUNTIF($G72:P72, "&gt;1")&gt;1,AVERAGE(SMALL(($E72:P72),{1,2,3,4}))-$F$1,COUNTIF($G72:P72, "&gt;0")=1,AVERAGE(SMALL(($E72:P72),{1,2,3}))-$F$1,COUNTIF($G72:P72, "=0")=0,AVERAGE(SMALL(($E72:P72),{1,2}))-$F$1)</f>
        <v>11.300000000000004</v>
      </c>
      <c r="AC72" s="29">
        <f>_xlfn.IFS(COUNTIF($G72:Q72, "&gt;1")&gt;6,AVERAGE(SMALL(($G72:Q72),{1,2,3,4,5}))-$F$1,COUNTIF($G72:Q72, "&gt;1")&gt;5,AVERAGE(SMALL(($G72:Q72),{1,2,3,4}))-$F$1,COUNTIF($G72:Q72, "&gt;1")&gt;3,AVERAGE(SMALL(($F72:Q72),{1,2,3,4}))-$F$1,COUNTIF($G72:Q72, "&gt;1")&gt;1,AVERAGE(SMALL(($E72:Q72),{1,2,3,4}))-$F$1,COUNTIF($G72:Q72, "&gt;0")=1,AVERAGE(SMALL(($E72:Q72),{1,2,3}))-$F$1,COUNTIF($G72:Q72, "=0")=0,AVERAGE(SMALL(($E72:Q72),{1,2}))-$F$1)</f>
        <v>11.300000000000004</v>
      </c>
      <c r="AD72" s="30">
        <f t="shared" si="11"/>
        <v>3</v>
      </c>
      <c r="AE72" s="31">
        <v>2</v>
      </c>
    </row>
    <row r="73" spans="1:31" ht="15.75" x14ac:dyDescent="0.25">
      <c r="A73" s="42" t="s">
        <v>120</v>
      </c>
      <c r="B73" s="26" t="str">
        <f>INDEX('[1]2025 Sign Ups'!$C$2:$C$103,MATCH(A73,'[1]2025 Sign Ups'!$B$2:$B$103,0))</f>
        <v>Y</v>
      </c>
      <c r="C73" s="26">
        <f>VLOOKUP($A73,'[1]2025 Sign Ups'!$B$2:$F$127,4,FALSE)</f>
        <v>1</v>
      </c>
      <c r="D73" s="26" t="str">
        <f>VLOOKUP($A73,'[1]2025 Sign Ups'!$B$2:$G$127,5,FALSE)</f>
        <v>R</v>
      </c>
      <c r="E73" s="27">
        <f t="shared" si="12"/>
        <v>42.8</v>
      </c>
      <c r="F73" s="27">
        <f t="shared" si="10"/>
        <v>42.8</v>
      </c>
      <c r="G73" s="28" t="str">
        <f>INDEX('[1]WK 1 F9 2025'!$Y$4:$Y$105, MATCH(A73,'[1]WK 1 F9 2025'!$N$4:$N$105,0))</f>
        <v/>
      </c>
      <c r="H73" s="28" t="str">
        <f>INDEX('[1]WK 2 B9 2025'!$Y$4:$Y$105, MATCH($A73,'[1]WK 2 B9 2025'!$N$4:$N$105,0))</f>
        <v/>
      </c>
      <c r="I73" s="28">
        <f>INDEX('[1]WK 3 F9 2025'!$Y$4:$Y$107, MATCH(A73,'[1]WK 3 F9 2025'!$N$4:$N$107,0))</f>
        <v>41</v>
      </c>
      <c r="J73" s="28">
        <f>INDEX('[1]WK 4 B9 2025'!$Y$4:$Y$105, MATCH(A73,'[1]WK 4 B9 2025'!$N$4:$N$105,0))</f>
        <v>40</v>
      </c>
      <c r="K73" s="28">
        <f>INDEX('[1]WK 5 F9 2025'!$Y$4:$Y$105, MATCH(A73,'[1]WK 5 F9 2025'!$N$4:$N$105,0))</f>
        <v>46</v>
      </c>
      <c r="L73" s="28">
        <f>INDEX('[1]WK 6 B9 2025'!$Y$4:$Y$105, MATCH(A73,'[1]WK 6 B9 2025'!$N$4:$N$105,0))</f>
        <v>42</v>
      </c>
      <c r="M73" s="28" t="str">
        <f>INDEX('[1]WK 7 F9 2025'!$Y$4:$Y$107, MATCH(A73,'[1]WK 7 F9 2025'!$N$4:$N$107,0))</f>
        <v/>
      </c>
      <c r="N73" s="28" t="str">
        <f>INDEX('[1]WK 8 B9 2025'!$Y$4:$Y$103, MATCH(A73,'[1]WK 8 B9 2025'!$N$4:$N$103,0))</f>
        <v/>
      </c>
      <c r="O73" s="28">
        <f>INDEX('[1]WK 9 F9 2025'!$Y$4:$Y$105, MATCH(A73,'[1]WK 9 F9 2025'!$N$4:$N$105,0))</f>
        <v>48</v>
      </c>
      <c r="P73" s="28" t="str">
        <f>INDEX('[1]WK 10 B9 2025'!$Y$4:$Y$103, MATCH(A73,'[1]WK 10 B9 2025'!$N$4:$N$103,0))</f>
        <v/>
      </c>
      <c r="Q73" s="28" t="str">
        <f>INDEX('[1]WK 11 F9 2025'!$Y$4:$Y$105, MATCH(A73,'[1]WK 11 F9 2025'!$N$4:$N$105,0))</f>
        <v/>
      </c>
      <c r="R73" s="27">
        <f>VLOOKUP($A73,'[1]2025 Sign Ups'!$B$2:$K$104,3,FALSE)</f>
        <v>7.3999999999999986</v>
      </c>
      <c r="S73" s="29">
        <f>_xlfn.IFS(COUNTIF($G73:G73, "&gt;1")&gt;6,AVERAGE(SMALL(($G73:G73),{1,2,3,4,5}))-$F$1,COUNTIF($G73:G73, "&gt;1")&gt;5,AVERAGE(SMALL(($G73:G73),{1,2,3,4}))-$F$1,COUNTIF($G73:G73, "&gt;1")&gt;3,AVERAGE(SMALL(($F73:G73),{1,2,3,4}))-$F$1,COUNTIF($G73:G73, "&gt;1")&gt;1,AVERAGE(SMALL(($E73:G73),{1,2,3,4}))-$F$1,COUNTIF($G73:G73, "&gt;0")=1,AVERAGE(SMALL(($E73:G73),{1,2,3}))-$F$1,COUNTIF($G73:G73, "=0")=0,AVERAGE(SMALL(($E73:G73),{1,2}))-$F$1)</f>
        <v>7.3999999999999986</v>
      </c>
      <c r="T73" s="29">
        <f>_xlfn.IFS(COUNTIF($G73:H73, "&gt;1")&gt;6,AVERAGE(SMALL(($G73:H73),{1,2,3,4,5}))-$F$1,COUNTIF($G73:H73, "&gt;1")&gt;5,AVERAGE(SMALL(($G73:H73),{1,2,3,4}))-$F$1,COUNTIF($G73:H73, "&gt;1")&gt;3,AVERAGE(SMALL(($F73:H73),{1,2,3,4}))-$F$1,COUNTIF($G73:H73, "&gt;1")&gt;1,AVERAGE(SMALL(($E73:H73),{1,2,3,4}))-$F$1,COUNTIF($G73:H73, "&gt;0")=1,AVERAGE(SMALL(($E73:H73),{1,2,3}))-$F$1,COUNTIF($G73:H73, "=0")=0,AVERAGE(SMALL(($E73:H73),{1,2}))-$F$1)</f>
        <v>7.3999999999999986</v>
      </c>
      <c r="U73" s="29">
        <f>_xlfn.IFS(COUNTIF($G73:I73, "&gt;1")&gt;6,AVERAGE(SMALL(($G73:I73),{1,2,3,4,5}))-$F$1,COUNTIF($G73:I73, "&gt;1")&gt;5,AVERAGE(SMALL(($G73:I73),{1,2,3,4}))-$F$1,COUNTIF($G73:I73, "&gt;1")&gt;3,AVERAGE(SMALL(($F73:I73),{1,2,3,4}))-$F$1,COUNTIF($G73:I73, "&gt;1")&gt;1,AVERAGE(SMALL(($E73:I73),{1,2,3,4}))-$F$1,COUNTIF($G73:I73, "&gt;0")=1,AVERAGE(SMALL(($E73:I73),{1,2,3}))-$F$1,COUNTIF($G73:I73, "=0")=0,AVERAGE(SMALL(($E73:I73),{1,2}))-$F$1)</f>
        <v>6.7999999999999972</v>
      </c>
      <c r="V73" s="29">
        <f>_xlfn.IFS(COUNTIF($G73:J73, "&gt;1")&gt;6,AVERAGE(SMALL(($G73:J73),{1,2,3,4,5}))-$F$1,COUNTIF($G73:J73, "&gt;1")&gt;5,AVERAGE(SMALL(($G73:J73),{1,2,3,4}))-$F$1,COUNTIF($G73:J73, "&gt;1")&gt;3,AVERAGE(SMALL(($F73:J73),{1,2,3,4}))-$F$1,COUNTIF($G73:J73, "&gt;1")&gt;1,AVERAGE(SMALL(($E73:J73),{1,2,3,4}))-$F$1,COUNTIF($G73:J73, "&gt;0")=1,AVERAGE(SMALL(($E73:J73),{1,2,3}))-$F$1,COUNTIF($G73:J73, "=0")=0,AVERAGE(SMALL(($E73:J73),{1,2}))-$F$1)</f>
        <v>6.25</v>
      </c>
      <c r="W73" s="29">
        <f>_xlfn.IFS(COUNTIF($G73:K73, "&gt;1")&gt;6,AVERAGE(SMALL(($G73:K73),{1,2,3,4,5}))-$F$1,COUNTIF($G73:K73, "&gt;1")&gt;5,AVERAGE(SMALL(($G73:K73),{1,2,3,4}))-$F$1,COUNTIF($G73:K73, "&gt;1")&gt;3,AVERAGE(SMALL(($F73:K73),{1,2,3,4}))-$F$1,COUNTIF($G73:K73, "&gt;1")&gt;1,AVERAGE(SMALL(($E73:K73),{1,2,3,4}))-$F$1,COUNTIF($G73:K73, "&gt;0")=1,AVERAGE(SMALL(($E73:K73),{1,2,3}))-$F$1,COUNTIF($G73:K73, "=0")=0,AVERAGE(SMALL(($E73:K73),{1,2}))-$F$1)</f>
        <v>6.25</v>
      </c>
      <c r="X73" s="29">
        <f>_xlfn.IFS(COUNTIF($G73:L73, "&gt;1")&gt;6,AVERAGE(SMALL(($G73:L73),{1,2,3,4,5}))-$F$1,COUNTIF($G73:L73, "&gt;1")&gt;5,AVERAGE(SMALL(($G73:L73),{1,2,3,4}))-$F$1,COUNTIF($G73:L73, "&gt;1")&gt;3,AVERAGE(SMALL(($F73:L73),{1,2,3,4}))-$F$1,COUNTIF($G73:L73, "&gt;1")&gt;1,AVERAGE(SMALL(($E73:L73),{1,2,3,4}))-$F$1,COUNTIF($G73:L73, "&gt;0")=1,AVERAGE(SMALL(($E73:L73),{1,2,3}))-$F$1,COUNTIF($G73:L73, "=0")=0,AVERAGE(SMALL(($E73:L73),{1,2}))-$F$1)</f>
        <v>6.0500000000000043</v>
      </c>
      <c r="Y73" s="29">
        <f>_xlfn.IFS(COUNTIF($G73:M73, "&gt;1")&gt;6,AVERAGE(SMALL(($G73:M73),{1,2,3,4,5}))-$F$1,COUNTIF($G73:M73, "&gt;1")&gt;5,AVERAGE(SMALL(($G73:M73),{1,2,3,4}))-$F$1,COUNTIF($G73:M73, "&gt;1")&gt;3,AVERAGE(SMALL(($F73:M73),{1,2,3,4}))-$F$1,COUNTIF($G73:M73, "&gt;1")&gt;1,AVERAGE(SMALL(($E73:M73),{1,2,3,4}))-$F$1,COUNTIF($G73:M73, "&gt;0")=1,AVERAGE(SMALL(($E73:M73),{1,2,3}))-$F$1,COUNTIF($G73:M73, "=0")=0,AVERAGE(SMALL(($E73:M73),{1,2}))-$F$1)</f>
        <v>6.0500000000000043</v>
      </c>
      <c r="Z73" s="29">
        <f>_xlfn.IFS(COUNTIF($G73:N73, "&gt;1")&gt;6,AVERAGE(SMALL(($G73:N73),{1,2,3,4,5}))-$F$1,COUNTIF($G73:N73, "&gt;1")&gt;5,AVERAGE(SMALL(($G73:N73),{1,2,3,4}))-$F$1,COUNTIF($G73:N73, "&gt;1")&gt;3,AVERAGE(SMALL(($F73:N73),{1,2,3,4}))-$F$1,COUNTIF($G73:N73, "&gt;1")&gt;1,AVERAGE(SMALL(($E73:N73),{1,2,3,4}))-$F$1,COUNTIF($G73:N73, "&gt;0")=1,AVERAGE(SMALL(($E73:N73),{1,2,3}))-$F$1,COUNTIF($G73:N73, "=0")=0,AVERAGE(SMALL(($E73:N73),{1,2}))-$F$1)</f>
        <v>6.0500000000000043</v>
      </c>
      <c r="AA73" s="29">
        <f>_xlfn.IFS(COUNTIF($G73:O73, "&gt;1")&gt;6,AVERAGE(SMALL(($G73:O73),{1,2,3,4,5}))-$F$1,COUNTIF($G73:O73, "&gt;1")&gt;5,AVERAGE(SMALL(($G73:O73),{1,2,3,4}))-$F$1,COUNTIF($G73:O73, "&gt;1")&gt;3,AVERAGE(SMALL(($F73:O73),{1,2,3,4}))-$F$1,COUNTIF($G73:O73, "&gt;1")&gt;1,AVERAGE(SMALL(($E73:O73),{1,2,3,4}))-$F$1,COUNTIF($G73:O73, "&gt;0")=1,AVERAGE(SMALL(($E73:O73),{1,2,3}))-$F$1,COUNTIF($G73:O73, "=0")=0,AVERAGE(SMALL(($E73:O73),{1,2}))-$F$1)</f>
        <v>6.0500000000000043</v>
      </c>
      <c r="AB73" s="29">
        <f>_xlfn.IFS(COUNTIF($G73:P73, "&gt;1")&gt;6,AVERAGE(SMALL(($G73:P73),{1,2,3,4,5}))-$F$1,COUNTIF($G73:P73, "&gt;1")&gt;5,AVERAGE(SMALL(($G73:P73),{1,2,3,4}))-$F$1,COUNTIF($G73:P73, "&gt;1")&gt;3,AVERAGE(SMALL(($F73:P73),{1,2,3,4}))-$F$1,COUNTIF($G73:P73, "&gt;1")&gt;1,AVERAGE(SMALL(($E73:P73),{1,2,3,4}))-$F$1,COUNTIF($G73:P73, "&gt;0")=1,AVERAGE(SMALL(($E73:P73),{1,2,3}))-$F$1,COUNTIF($G73:P73, "=0")=0,AVERAGE(SMALL(($E73:P73),{1,2}))-$F$1)</f>
        <v>6.0500000000000043</v>
      </c>
      <c r="AC73" s="29">
        <f>_xlfn.IFS(COUNTIF($G73:Q73, "&gt;1")&gt;6,AVERAGE(SMALL(($G73:Q73),{1,2,3,4,5}))-$F$1,COUNTIF($G73:Q73, "&gt;1")&gt;5,AVERAGE(SMALL(($G73:Q73),{1,2,3,4}))-$F$1,COUNTIF($G73:Q73, "&gt;1")&gt;3,AVERAGE(SMALL(($F73:Q73),{1,2,3,4}))-$F$1,COUNTIF($G73:Q73, "&gt;1")&gt;1,AVERAGE(SMALL(($E73:Q73),{1,2,3,4}))-$F$1,COUNTIF($G73:Q73, "&gt;0")=1,AVERAGE(SMALL(($E73:Q73),{1,2,3}))-$F$1,COUNTIF($G73:Q73, "=0")=0,AVERAGE(SMALL(($E73:Q73),{1,2}))-$F$1)</f>
        <v>6.0500000000000043</v>
      </c>
      <c r="AD73" s="30">
        <f t="shared" si="11"/>
        <v>5</v>
      </c>
      <c r="AE73" s="31">
        <v>2</v>
      </c>
    </row>
    <row r="74" spans="1:31" ht="15.75" x14ac:dyDescent="0.25">
      <c r="A74" s="25" t="s">
        <v>121</v>
      </c>
      <c r="B74" s="26" t="str">
        <f>INDEX('[1]2025 Sign Ups'!$C$2:$C$103,MATCH(A74,'[1]2025 Sign Ups'!$B$2:$B$103,0))</f>
        <v>Y</v>
      </c>
      <c r="C74" s="26">
        <f>VLOOKUP($A74,'[1]2025 Sign Ups'!$B$2:$F$127,4,FALSE)</f>
        <v>9</v>
      </c>
      <c r="D74" s="26" t="str">
        <f>VLOOKUP($A74,'[1]2025 Sign Ups'!$B$2:$G$127,5,FALSE)</f>
        <v>R</v>
      </c>
      <c r="E74" s="27">
        <f t="shared" si="12"/>
        <v>46</v>
      </c>
      <c r="F74" s="27">
        <f t="shared" si="10"/>
        <v>46</v>
      </c>
      <c r="G74" s="28">
        <f>INDEX('[1]WK 1 F9 2025'!$Y$4:$Y$105, MATCH(A74,'[1]WK 1 F9 2025'!$N$4:$N$105,0))</f>
        <v>52</v>
      </c>
      <c r="H74" s="28" t="str">
        <f>INDEX('[1]WK 2 B9 2025'!$Y$4:$Y$105, MATCH($A74,'[1]WK 2 B9 2025'!$N$4:$N$105,0))</f>
        <v/>
      </c>
      <c r="I74" s="28">
        <f>INDEX('[1]WK 3 F9 2025'!$Y$4:$Y$107, MATCH(A74,'[1]WK 3 F9 2025'!$N$4:$N$107,0))</f>
        <v>47</v>
      </c>
      <c r="J74" s="28">
        <f>INDEX('[1]WK 4 B9 2025'!$Y$4:$Y$105, MATCH(A74,'[1]WK 4 B9 2025'!$N$4:$N$105,0))</f>
        <v>48</v>
      </c>
      <c r="K74" s="28">
        <f>INDEX('[1]WK 5 F9 2025'!$Y$4:$Y$105, MATCH(A74,'[1]WK 5 F9 2025'!$N$4:$N$105,0))</f>
        <v>42</v>
      </c>
      <c r="L74" s="28">
        <f>INDEX('[1]WK 6 B9 2025'!$Y$4:$Y$105, MATCH(A74,'[1]WK 6 B9 2025'!$N$4:$N$105,0))</f>
        <v>49</v>
      </c>
      <c r="M74" s="28">
        <f>INDEX('[1]WK 7 F9 2025'!$Y$4:$Y$107, MATCH(A74,'[1]WK 7 F9 2025'!$N$4:$N$107,0))</f>
        <v>46</v>
      </c>
      <c r="N74" s="28" t="str">
        <f>INDEX('[1]WK 8 B9 2025'!$Y$4:$Y$103, MATCH(A74,'[1]WK 8 B9 2025'!$N$4:$N$103,0))</f>
        <v/>
      </c>
      <c r="O74" s="28">
        <f>INDEX('[1]WK 9 F9 2025'!$Y$4:$Y$105, MATCH(A74,'[1]WK 9 F9 2025'!$N$4:$N$105,0))</f>
        <v>44</v>
      </c>
      <c r="P74" s="28" t="str">
        <f>INDEX('[1]WK 10 B9 2025'!$Y$4:$Y$103, MATCH(A74,'[1]WK 10 B9 2025'!$N$4:$N$103,0))</f>
        <v/>
      </c>
      <c r="Q74" s="28" t="str">
        <f>INDEX('[1]WK 11 F9 2025'!$Y$4:$Y$105, MATCH(A74,'[1]WK 11 F9 2025'!$N$4:$N$105,0))</f>
        <v/>
      </c>
      <c r="R74" s="27">
        <f>VLOOKUP($A74,'[1]2025 Sign Ups'!$B$2:$K$104,3,FALSE)</f>
        <v>10.600000000000001</v>
      </c>
      <c r="S74" s="29">
        <f>_xlfn.IFS(COUNTIF($G74:G74, "&gt;1")&gt;6,AVERAGE(SMALL(($G74:G74),{1,2,3,4,5}))-$F$1,COUNTIF($G74:G74, "&gt;1")&gt;5,AVERAGE(SMALL(($G74:G74),{1,2,3,4}))-$F$1,COUNTIF($G74:G74, "&gt;1")&gt;3,AVERAGE(SMALL(($F74:G74),{1,2,3,4}))-$F$1,COUNTIF($G74:G74, "&gt;1")&gt;1,AVERAGE(SMALL(($E74:G74),{1,2,3,4}))-$F$1,COUNTIF($G74:G74, "&gt;0")=1,AVERAGE(SMALL(($E74:G74),{1,2,3}))-$F$1,COUNTIF($G74:G74, "=0")=0,AVERAGE(SMALL(($E74:G74),{1,2}))-$F$1)</f>
        <v>12.600000000000001</v>
      </c>
      <c r="T74" s="29">
        <f>_xlfn.IFS(COUNTIF($G74:H74, "&gt;1")&gt;6,AVERAGE(SMALL(($G74:H74),{1,2,3,4,5}))-$F$1,COUNTIF($G74:H74, "&gt;1")&gt;5,AVERAGE(SMALL(($G74:H74),{1,2,3,4}))-$F$1,COUNTIF($G74:H74, "&gt;1")&gt;3,AVERAGE(SMALL(($F74:H74),{1,2,3,4}))-$F$1,COUNTIF($G74:H74, "&gt;1")&gt;1,AVERAGE(SMALL(($E74:H74),{1,2,3,4}))-$F$1,COUNTIF($G74:H74, "&gt;0")=1,AVERAGE(SMALL(($E74:H74),{1,2,3}))-$F$1,COUNTIF($G74:H74, "=0")=0,AVERAGE(SMALL(($E74:H74),{1,2}))-$F$1)</f>
        <v>12.600000000000001</v>
      </c>
      <c r="U74" s="29">
        <f>_xlfn.IFS(COUNTIF($G74:I74, "&gt;1")&gt;6,AVERAGE(SMALL(($G74:I74),{1,2,3,4,5}))-$F$1,COUNTIF($G74:I74, "&gt;1")&gt;5,AVERAGE(SMALL(($G74:I74),{1,2,3,4}))-$F$1,COUNTIF($G74:I74, "&gt;1")&gt;3,AVERAGE(SMALL(($F74:I74),{1,2,3,4}))-$F$1,COUNTIF($G74:I74, "&gt;1")&gt;1,AVERAGE(SMALL(($E74:I74),{1,2,3,4}))-$F$1,COUNTIF($G74:I74, "&gt;0")=1,AVERAGE(SMALL(($E74:I74),{1,2,3}))-$F$1,COUNTIF($G74:I74, "=0")=0,AVERAGE(SMALL(($E74:I74),{1,2}))-$F$1)</f>
        <v>12.350000000000001</v>
      </c>
      <c r="V74" s="29">
        <f>_xlfn.IFS(COUNTIF($G74:J74, "&gt;1")&gt;6,AVERAGE(SMALL(($G74:J74),{1,2,3,4,5}))-$F$1,COUNTIF($G74:J74, "&gt;1")&gt;5,AVERAGE(SMALL(($G74:J74),{1,2,3,4}))-$F$1,COUNTIF($G74:J74, "&gt;1")&gt;3,AVERAGE(SMALL(($F74:J74),{1,2,3,4}))-$F$1,COUNTIF($G74:J74, "&gt;1")&gt;1,AVERAGE(SMALL(($E74:J74),{1,2,3,4}))-$F$1,COUNTIF($G74:J74, "&gt;0")=1,AVERAGE(SMALL(($E74:J74),{1,2,3}))-$F$1,COUNTIF($G74:J74, "=0")=0,AVERAGE(SMALL(($E74:J74),{1,2}))-$F$1)</f>
        <v>11.350000000000001</v>
      </c>
      <c r="W74" s="29">
        <f>_xlfn.IFS(COUNTIF($G74:K74, "&gt;1")&gt;6,AVERAGE(SMALL(($G74:K74),{1,2,3,4,5}))-$F$1,COUNTIF($G74:K74, "&gt;1")&gt;5,AVERAGE(SMALL(($G74:K74),{1,2,3,4}))-$F$1,COUNTIF($G74:K74, "&gt;1")&gt;3,AVERAGE(SMALL(($F74:K74),{1,2,3,4}))-$F$1,COUNTIF($G74:K74, "&gt;1")&gt;1,AVERAGE(SMALL(($E74:K74),{1,2,3,4}))-$F$1,COUNTIF($G74:K74, "&gt;0")=1,AVERAGE(SMALL(($E74:K74),{1,2,3}))-$F$1,COUNTIF($G74:K74, "=0")=0,AVERAGE(SMALL(($E74:K74),{1,2}))-$F$1)</f>
        <v>10.350000000000001</v>
      </c>
      <c r="X74" s="29">
        <f>_xlfn.IFS(COUNTIF($G74:L74, "&gt;1")&gt;6,AVERAGE(SMALL(($G74:L74),{1,2,3,4,5}))-$F$1,COUNTIF($G74:L74, "&gt;1")&gt;5,AVERAGE(SMALL(($G74:L74),{1,2,3,4}))-$F$1,COUNTIF($G74:L74, "&gt;1")&gt;3,AVERAGE(SMALL(($F74:L74),{1,2,3,4}))-$F$1,COUNTIF($G74:L74, "&gt;1")&gt;1,AVERAGE(SMALL(($E74:L74),{1,2,3,4}))-$F$1,COUNTIF($G74:L74, "&gt;0")=1,AVERAGE(SMALL(($E74:L74),{1,2,3}))-$F$1,COUNTIF($G74:L74, "=0")=0,AVERAGE(SMALL(($E74:L74),{1,2}))-$F$1)</f>
        <v>10.350000000000001</v>
      </c>
      <c r="Y74" s="29">
        <f>_xlfn.IFS(COUNTIF($G74:M74, "&gt;1")&gt;6,AVERAGE(SMALL(($G74:M74),{1,2,3,4,5}))-$F$1,COUNTIF($G74:M74, "&gt;1")&gt;5,AVERAGE(SMALL(($G74:M74),{1,2,3,4}))-$F$1,COUNTIF($G74:M74, "&gt;1")&gt;3,AVERAGE(SMALL(($F74:M74),{1,2,3,4}))-$F$1,COUNTIF($G74:M74, "&gt;1")&gt;1,AVERAGE(SMALL(($E74:M74),{1,2,3,4}))-$F$1,COUNTIF($G74:M74, "&gt;0")=1,AVERAGE(SMALL(($E74:M74),{1,2,3}))-$F$1,COUNTIF($G74:M74, "=0")=0,AVERAGE(SMALL(($E74:M74),{1,2}))-$F$1)</f>
        <v>10.350000000000001</v>
      </c>
      <c r="Z74" s="29">
        <f>_xlfn.IFS(COUNTIF($G74:N74, "&gt;1")&gt;6,AVERAGE(SMALL(($G74:N74),{1,2,3,4,5}))-$F$1,COUNTIF($G74:N74, "&gt;1")&gt;5,AVERAGE(SMALL(($G74:N74),{1,2,3,4}))-$F$1,COUNTIF($G74:N74, "&gt;1")&gt;3,AVERAGE(SMALL(($F74:N74),{1,2,3,4}))-$F$1,COUNTIF($G74:N74, "&gt;1")&gt;1,AVERAGE(SMALL(($E74:N74),{1,2,3,4}))-$F$1,COUNTIF($G74:N74, "&gt;0")=1,AVERAGE(SMALL(($E74:N74),{1,2,3}))-$F$1,COUNTIF($G74:N74, "=0")=0,AVERAGE(SMALL(($E74:N74),{1,2}))-$F$1)</f>
        <v>10.350000000000001</v>
      </c>
      <c r="AA74" s="29">
        <f>_xlfn.IFS(COUNTIF($G74:O74, "&gt;1")&gt;6,AVERAGE(SMALL(($G74:O74),{1,2,3,4,5}))-$F$1,COUNTIF($G74:O74, "&gt;1")&gt;5,AVERAGE(SMALL(($G74:O74),{1,2,3,4}))-$F$1,COUNTIF($G74:O74, "&gt;1")&gt;3,AVERAGE(SMALL(($F74:O74),{1,2,3,4}))-$F$1,COUNTIF($G74:O74, "&gt;1")&gt;1,AVERAGE(SMALL(($E74:O74),{1,2,3,4}))-$F$1,COUNTIF($G74:O74, "&gt;0")=1,AVERAGE(SMALL(($E74:O74),{1,2,3}))-$F$1,COUNTIF($G74:O74, "=0")=0,AVERAGE(SMALL(($E74:O74),{1,2}))-$F$1)</f>
        <v>10</v>
      </c>
      <c r="AB74" s="29">
        <f>_xlfn.IFS(COUNTIF($G74:P74, "&gt;1")&gt;6,AVERAGE(SMALL(($G74:P74),{1,2,3,4,5}))-$F$1,COUNTIF($G74:P74, "&gt;1")&gt;5,AVERAGE(SMALL(($G74:P74),{1,2,3,4}))-$F$1,COUNTIF($G74:P74, "&gt;1")&gt;3,AVERAGE(SMALL(($F74:P74),{1,2,3,4}))-$F$1,COUNTIF($G74:P74, "&gt;1")&gt;1,AVERAGE(SMALL(($E74:P74),{1,2,3,4}))-$F$1,COUNTIF($G74:P74, "&gt;0")=1,AVERAGE(SMALL(($E74:P74),{1,2,3}))-$F$1,COUNTIF($G74:P74, "=0")=0,AVERAGE(SMALL(($E74:P74),{1,2}))-$F$1)</f>
        <v>10</v>
      </c>
      <c r="AC74" s="29">
        <f>_xlfn.IFS(COUNTIF($G74:Q74, "&gt;1")&gt;6,AVERAGE(SMALL(($G74:Q74),{1,2,3,4,5}))-$F$1,COUNTIF($G74:Q74, "&gt;1")&gt;5,AVERAGE(SMALL(($G74:Q74),{1,2,3,4}))-$F$1,COUNTIF($G74:Q74, "&gt;1")&gt;3,AVERAGE(SMALL(($F74:Q74),{1,2,3,4}))-$F$1,COUNTIF($G74:Q74, "&gt;1")&gt;1,AVERAGE(SMALL(($E74:Q74),{1,2,3,4}))-$F$1,COUNTIF($G74:Q74, "&gt;0")=1,AVERAGE(SMALL(($E74:Q74),{1,2,3}))-$F$1,COUNTIF($G74:Q74, "=0")=0,AVERAGE(SMALL(($E74:Q74),{1,2}))-$F$1)</f>
        <v>10</v>
      </c>
      <c r="AD74" s="30">
        <f t="shared" si="11"/>
        <v>7</v>
      </c>
      <c r="AE74" s="31">
        <v>2</v>
      </c>
    </row>
    <row r="75" spans="1:31" ht="15.75" x14ac:dyDescent="0.25">
      <c r="A75" s="25" t="s">
        <v>122</v>
      </c>
      <c r="B75" s="26" t="str">
        <f>INDEX('[1]2025 Sign Ups'!$C$2:$C$103,MATCH(A75,'[1]2025 Sign Ups'!$B$2:$B$103,0))</f>
        <v>Y</v>
      </c>
      <c r="C75" s="26">
        <f>VLOOKUP($A75,'[1]2025 Sign Ups'!$B$2:$F$127,4,FALSE)</f>
        <v>9</v>
      </c>
      <c r="D75" s="26" t="str">
        <f>VLOOKUP($A75,'[1]2025 Sign Ups'!$B$2:$G$127,5,FALSE)</f>
        <v>R</v>
      </c>
      <c r="E75" s="27">
        <f t="shared" si="12"/>
        <v>44</v>
      </c>
      <c r="F75" s="27">
        <f t="shared" si="10"/>
        <v>44</v>
      </c>
      <c r="G75" s="28">
        <f>INDEX('[1]WK 1 F9 2025'!$Y$4:$Y$105, MATCH(A75,'[1]WK 1 F9 2025'!$N$4:$N$105,0))</f>
        <v>47</v>
      </c>
      <c r="H75" s="28">
        <f>INDEX('[1]WK 2 B9 2025'!$Y$4:$Y$105, MATCH($A75,'[1]WK 2 B9 2025'!$N$4:$N$105,0))</f>
        <v>48</v>
      </c>
      <c r="I75" s="28">
        <f>INDEX('[1]WK 3 F9 2025'!$Y$4:$Y$107, MATCH(A75,'[1]WK 3 F9 2025'!$N$4:$N$107,0))</f>
        <v>50</v>
      </c>
      <c r="J75" s="28">
        <f>INDEX('[1]WK 4 B9 2025'!$Y$4:$Y$105, MATCH(A75,'[1]WK 4 B9 2025'!$N$4:$N$105,0))</f>
        <v>46</v>
      </c>
      <c r="K75" s="28">
        <f>INDEX('[1]WK 5 F9 2025'!$Y$4:$Y$105, MATCH(A75,'[1]WK 5 F9 2025'!$N$4:$N$105,0))</f>
        <v>53</v>
      </c>
      <c r="L75" s="28">
        <f>INDEX('[1]WK 6 B9 2025'!$Y$4:$Y$105, MATCH(A75,'[1]WK 6 B9 2025'!$N$4:$N$105,0))</f>
        <v>47</v>
      </c>
      <c r="M75" s="28">
        <f>INDEX('[1]WK 7 F9 2025'!$Y$4:$Y$107, MATCH(A75,'[1]WK 7 F9 2025'!$N$4:$N$107,0))</f>
        <v>46</v>
      </c>
      <c r="N75" s="28" t="str">
        <f>INDEX('[1]WK 8 B9 2025'!$Y$4:$Y$103, MATCH(A75,'[1]WK 8 B9 2025'!$N$4:$N$103,0))</f>
        <v/>
      </c>
      <c r="O75" s="28">
        <f>INDEX('[1]WK 9 F9 2025'!$Y$4:$Y$105, MATCH(A75,'[1]WK 9 F9 2025'!$N$4:$N$105,0))</f>
        <v>43</v>
      </c>
      <c r="P75" s="28" t="str">
        <f>INDEX('[1]WK 10 B9 2025'!$Y$4:$Y$103, MATCH(A75,'[1]WK 10 B9 2025'!$N$4:$N$103,0))</f>
        <v/>
      </c>
      <c r="Q75" s="28" t="str">
        <f>INDEX('[1]WK 11 F9 2025'!$Y$4:$Y$105, MATCH(A75,'[1]WK 11 F9 2025'!$N$4:$N$105,0))</f>
        <v/>
      </c>
      <c r="R75" s="27">
        <f>VLOOKUP($A75,'[1]2025 Sign Ups'!$B$2:$K$104,3,FALSE)</f>
        <v>8.6000000000000014</v>
      </c>
      <c r="S75" s="29">
        <f>_xlfn.IFS(COUNTIF($G75:G75, "&gt;6")&gt;6,AVERAGE(SMALL(($G75:G75),{1,2,3,4,5}))-$F$1,COUNTIF($G75:G75, "&gt;5")&gt;3,AVERAGE(SMALL(($G75:G75),{1,2,3,4}))-$F$1,COUNTIF($G75:G75, "&gt;3")&gt;3,AVERAGE(SMALL(($F75:G75),{1,2,3,4}))-$F$1,COUNTIF($G75:G75, "&gt;1")&gt;1,AVERAGE(SMALL(($E75:G75),{1,2,3,4}))-$F$1,COUNTIF($G75:G75, "&gt;0")=1,AVERAGE(SMALL(($E75:G75),{1,2,3}))-$F$1,COUNTIF($G75:G75, "=0")=0,AVERAGE(SMALL(($E75:G75),{1,2}))-$F$1)</f>
        <v>9.6000000000000014</v>
      </c>
      <c r="T75" s="29">
        <f>_xlfn.IFS(COUNTIF($G75:H75, "&gt;1")&gt;6,AVERAGE(SMALL(($G75:H75),{1,2,3,4,5}))-$F$1,COUNTIF($G75:H75, "&gt;1")&gt;5,AVERAGE(SMALL(($G75:H75),{1,2,3,4}))-$F$1,COUNTIF($G75:H75, "&gt;1")&gt;3,AVERAGE(SMALL(($F75:H75),{1,2,3,4}))-$F$1,COUNTIF($G75:H75, "&gt;1")&gt;1,AVERAGE(SMALL(($E75:H75),{1,2,3,4}))-$F$1,COUNTIF($G75:H75, "&gt;0")=1,AVERAGE(SMALL(($E75:H75),{1,2,3}))-$F$1,COUNTIF($G75:H75, "=0")=0,AVERAGE(SMALL(($E75:H75),{1,2}))-$F$1)</f>
        <v>10.350000000000001</v>
      </c>
      <c r="U75" s="29">
        <f>_xlfn.IFS(COUNTIF($G75:I75, "&gt;1")&gt;6,AVERAGE(SMALL(($G75:I75),{1,2,3,4,5}))-$F$1,COUNTIF($G75:I75, "&gt;1")&gt;5,AVERAGE(SMALL(($G75:I75),{1,2,3,4}))-$F$1,COUNTIF($G75:I75, "&gt;1")&gt;3,AVERAGE(SMALL(($F75:I75),{1,2,3,4}))-$F$1,COUNTIF($G75:I75, "&gt;1")&gt;1,AVERAGE(SMALL(($E75:I75),{1,2,3,4}))-$F$1,COUNTIF($G75:I75, "&gt;0")=1,AVERAGE(SMALL(($E75:I75),{1,2,3}))-$F$1,COUNTIF($G75:I75, "=0")=0,AVERAGE(SMALL(($E75:I75),{1,2}))-$F$1)</f>
        <v>10.350000000000001</v>
      </c>
      <c r="V75" s="29">
        <f>_xlfn.IFS(COUNTIF($G75:J75, "&gt;1")&gt;6,AVERAGE(SMALL(($G75:J75),{1,2,3,4,5}))-$F$1,COUNTIF($G75:J75, "&gt;1")&gt;5,AVERAGE(SMALL(($G75:J75),{1,2,3,4}))-$F$1,COUNTIF($G75:J75, "&gt;1")&gt;3,AVERAGE(SMALL(($F75:J75),{1,2,3,4}))-$F$1,COUNTIF($G75:J75, "&gt;1")&gt;1,AVERAGE(SMALL(($E75:J75),{1,2,3,4}))-$F$1,COUNTIF($G75:J75, "&gt;0")=1,AVERAGE(SMALL(($E75:J75),{1,2,3}))-$F$1,COUNTIF($G75:J75, "=0")=0,AVERAGE(SMALL(($E75:J75),{1,2}))-$F$1)</f>
        <v>10.850000000000001</v>
      </c>
      <c r="W75" s="29">
        <f>_xlfn.IFS(COUNTIF($G75:K75, "&gt;1")&gt;6,AVERAGE(SMALL(($G75:K75),{1,2,3,4,5}))-$F$1,COUNTIF($G75:K75, "&gt;1")&gt;5,AVERAGE(SMALL(($G75:K75),{1,2,3,4}))-$F$1,COUNTIF($G75:K75, "&gt;1")&gt;3,AVERAGE(SMALL(($F75:K75),{1,2,3,4}))-$F$1,COUNTIF($G75:K75, "&gt;1")&gt;1,AVERAGE(SMALL(($E75:K75),{1,2,3,4}))-$F$1,COUNTIF($G75:K75, "&gt;0")=1,AVERAGE(SMALL(($E75:K75),{1,2,3}))-$F$1,COUNTIF($G75:K75, "=0")=0,AVERAGE(SMALL(($E75:K75),{1,2}))-$F$1)</f>
        <v>10.850000000000001</v>
      </c>
      <c r="X75" s="29">
        <f>_xlfn.IFS(COUNTIF($G75:L75, "&gt;1")&gt;6,AVERAGE(SMALL(($G75:L75),{1,2,3,4,5}))-$F$1,COUNTIF($G75:L75, "&gt;1")&gt;5,AVERAGE(SMALL(($G75:L75),{1,2,3,4}))-$F$1,COUNTIF($G75:L75, "&gt;1")&gt;3,AVERAGE(SMALL(($F75:L75),{1,2,3,4}))-$F$1,COUNTIF($G75:L75, "&gt;1")&gt;1,AVERAGE(SMALL(($E75:L75),{1,2,3,4}))-$F$1,COUNTIF($G75:L75, "&gt;0")=1,AVERAGE(SMALL(($E75:L75),{1,2,3}))-$F$1,COUNTIF($G75:L75, "=0")=0,AVERAGE(SMALL(($E75:L75),{1,2}))-$F$1)</f>
        <v>11.600000000000001</v>
      </c>
      <c r="Y75" s="29">
        <f>_xlfn.IFS(COUNTIF($G75:M75, "&gt;1")&gt;6,AVERAGE(SMALL(($G75:M75),{1,2,3,4,5}))-$F$1,COUNTIF($G75:M75, "&gt;1")&gt;5,AVERAGE(SMALL(($G75:M75),{1,2,3,4}))-$F$1,COUNTIF($G75:M75, "&gt;1")&gt;3,AVERAGE(SMALL(($F75:M75),{1,2,3,4}))-$F$1,COUNTIF($G75:M75, "&gt;1")&gt;1,AVERAGE(SMALL(($E75:M75),{1,2,3,4}))-$F$1,COUNTIF($G75:M75, "&gt;0")=1,AVERAGE(SMALL(($E75:M75),{1,2,3}))-$F$1,COUNTIF($G75:M75, "=0")=0,AVERAGE(SMALL(($E75:M75),{1,2}))-$F$1)</f>
        <v>11.399999999999999</v>
      </c>
      <c r="Z75" s="29">
        <f>_xlfn.IFS(COUNTIF($G75:N75, "&gt;1")&gt;6,AVERAGE(SMALL(($G75:N75),{1,2,3,4,5}))-$F$1,COUNTIF($G75:N75, "&gt;1")&gt;5,AVERAGE(SMALL(($G75:N75),{1,2,3,4}))-$F$1,COUNTIF($G75:N75, "&gt;1")&gt;3,AVERAGE(SMALL(($F75:N75),{1,2,3,4}))-$F$1,COUNTIF($G75:N75, "&gt;1")&gt;1,AVERAGE(SMALL(($E75:N75),{1,2,3,4}))-$F$1,COUNTIF($G75:N75, "&gt;0")=1,AVERAGE(SMALL(($E75:N75),{1,2,3}))-$F$1,COUNTIF($G75:N75, "=0")=0,AVERAGE(SMALL(($E75:N75),{1,2}))-$F$1)</f>
        <v>11.399999999999999</v>
      </c>
      <c r="AA75" s="29">
        <f>_xlfn.IFS(COUNTIF($G75:O75, "&gt;1")&gt;6,AVERAGE(SMALL(($G75:O75),{1,2,3,4,5}))-$F$1,COUNTIF($G75:O75, "&gt;1")&gt;5,AVERAGE(SMALL(($G75:O75),{1,2,3,4}))-$F$1,COUNTIF($G75:O75, "&gt;1")&gt;3,AVERAGE(SMALL(($F75:O75),{1,2,3,4}))-$F$1,COUNTIF($G75:O75, "&gt;1")&gt;1,AVERAGE(SMALL(($E75:O75),{1,2,3,4}))-$F$1,COUNTIF($G75:O75, "&gt;0")=1,AVERAGE(SMALL(($E75:O75),{1,2,3}))-$F$1,COUNTIF($G75:O75, "=0")=0,AVERAGE(SMALL(($E75:O75),{1,2}))-$F$1)</f>
        <v>10.399999999999999</v>
      </c>
      <c r="AB75" s="29">
        <f>_xlfn.IFS(COUNTIF($G75:P75, "&gt;1")&gt;6,AVERAGE(SMALL(($G75:P75),{1,2,3,4,5}))-$F$1,COUNTIF($G75:P75, "&gt;1")&gt;5,AVERAGE(SMALL(($G75:P75),{1,2,3,4}))-$F$1,COUNTIF($G75:P75, "&gt;1")&gt;3,AVERAGE(SMALL(($F75:P75),{1,2,3,4}))-$F$1,COUNTIF($G75:P75, "&gt;1")&gt;1,AVERAGE(SMALL(($E75:P75),{1,2,3,4}))-$F$1,COUNTIF($G75:P75, "&gt;0")=1,AVERAGE(SMALL(($E75:P75),{1,2,3}))-$F$1,COUNTIF($G75:P75, "=0")=0,AVERAGE(SMALL(($E75:P75),{1,2}))-$F$1)</f>
        <v>10.399999999999999</v>
      </c>
      <c r="AC75" s="29">
        <f>_xlfn.IFS(COUNTIF($G75:Q75, "&gt;1")&gt;6,AVERAGE(SMALL(($G75:Q75),{1,2,3,4,5}))-$F$1,COUNTIF($G75:Q75, "&gt;1")&gt;5,AVERAGE(SMALL(($G75:Q75),{1,2,3,4}))-$F$1,COUNTIF($G75:Q75, "&gt;1")&gt;3,AVERAGE(SMALL(($F75:Q75),{1,2,3,4}))-$F$1,COUNTIF($G75:Q75, "&gt;1")&gt;1,AVERAGE(SMALL(($E75:Q75),{1,2,3,4}))-$F$1,COUNTIF($G75:Q75, "&gt;0")=1,AVERAGE(SMALL(($E75:Q75),{1,2,3}))-$F$1,COUNTIF($G75:Q75, "=0")=0,AVERAGE(SMALL(($E75:Q75),{1,2}))-$F$1)</f>
        <v>10.399999999999999</v>
      </c>
      <c r="AD75" s="30">
        <f t="shared" si="11"/>
        <v>8</v>
      </c>
      <c r="AE75" s="31">
        <v>2</v>
      </c>
    </row>
    <row r="76" spans="1:31" ht="15.75" x14ac:dyDescent="0.25">
      <c r="A76" s="25" t="s">
        <v>123</v>
      </c>
      <c r="B76" s="26" t="str">
        <f>INDEX('[1]2025 Sign Ups'!$C$2:$C$103,MATCH(A76,'[1]2025 Sign Ups'!$B$2:$B$103,0))</f>
        <v>Y</v>
      </c>
      <c r="C76" s="26">
        <f>VLOOKUP($A76,'[1]2025 Sign Ups'!$B$2:$F$127,4,FALSE)</f>
        <v>2</v>
      </c>
      <c r="D76" s="26" t="str">
        <f>VLOOKUP($A76,'[1]2025 Sign Ups'!$B$2:$G$127,5,FALSE)</f>
        <v>R</v>
      </c>
      <c r="E76" s="27">
        <f t="shared" si="12"/>
        <v>48</v>
      </c>
      <c r="F76" s="27">
        <f t="shared" si="10"/>
        <v>48</v>
      </c>
      <c r="G76" s="28" t="str">
        <f>INDEX('[1]WK 1 F9 2025'!$Y$4:$Y$105, MATCH(A76,'[1]WK 1 F9 2025'!$N$4:$N$105,0))</f>
        <v/>
      </c>
      <c r="H76" s="28" t="str">
        <f>INDEX('[1]WK 2 B9 2025'!$Y$4:$Y$105, MATCH($A76,'[1]WK 2 B9 2025'!$N$4:$N$105,0))</f>
        <v/>
      </c>
      <c r="I76" s="28" t="str">
        <f>INDEX('[1]WK 3 F9 2025'!$Y$4:$Y$107, MATCH(A76,'[1]WK 3 F9 2025'!$N$4:$N$107,0))</f>
        <v/>
      </c>
      <c r="J76" s="28">
        <f>INDEX('[1]WK 4 B9 2025'!$Y$4:$Y$105, MATCH(A76,'[1]WK 4 B9 2025'!$N$4:$N$105,0))</f>
        <v>48</v>
      </c>
      <c r="K76" s="28">
        <f>INDEX('[1]WK 5 F9 2025'!$Y$4:$Y$105, MATCH(A76,'[1]WK 5 F9 2025'!$N$4:$N$105,0))</f>
        <v>49</v>
      </c>
      <c r="L76" s="28">
        <f>INDEX('[1]WK 6 B9 2025'!$Y$4:$Y$105, MATCH(A76,'[1]WK 6 B9 2025'!$N$4:$N$105,0))</f>
        <v>49</v>
      </c>
      <c r="M76" s="28" t="str">
        <f>INDEX('[1]WK 7 F9 2025'!$Y$4:$Y$107, MATCH(A76,'[1]WK 7 F9 2025'!$N$4:$N$107,0))</f>
        <v/>
      </c>
      <c r="N76" s="28">
        <f>INDEX('[1]WK 8 B9 2025'!$Y$4:$Y$103, MATCH(A76,'[1]WK 8 B9 2025'!$N$4:$N$103,0))</f>
        <v>50</v>
      </c>
      <c r="O76" s="28">
        <f>INDEX('[1]WK 9 F9 2025'!$Y$4:$Y$105, MATCH(A76,'[1]WK 9 F9 2025'!$N$4:$N$105,0))</f>
        <v>51</v>
      </c>
      <c r="P76" s="28" t="str">
        <f>INDEX('[1]WK 10 B9 2025'!$Y$4:$Y$103, MATCH(A76,'[1]WK 10 B9 2025'!$N$4:$N$103,0))</f>
        <v/>
      </c>
      <c r="Q76" s="28" t="str">
        <f>INDEX('[1]WK 11 F9 2025'!$Y$4:$Y$105, MATCH(A76,'[1]WK 11 F9 2025'!$N$4:$N$105,0))</f>
        <v/>
      </c>
      <c r="R76" s="27">
        <f>VLOOKUP($A76,'[1]2025 Sign Ups'!$B$2:$K$104,3,FALSE)</f>
        <v>12.600000000000001</v>
      </c>
      <c r="S76" s="29">
        <f>_xlfn.IFS(COUNTIF($G76:G76, "&gt;1")&gt;6,AVERAGE(SMALL(($G76:G76),{1,2,3,4,5}))-$F$1,COUNTIF($G76:G76, "&gt;1")&gt;5,AVERAGE(SMALL(($G76:G76),{1,2,3,4}))-$F$1,COUNTIF($G76:G76, "&gt;1")&gt;3,AVERAGE(SMALL(($F76:G76),{1,2,3,4}))-$F$1,COUNTIF($G76:G76, "&gt;1")&gt;1,AVERAGE(SMALL(($E76:G76),{1,2,3,4}))-$F$1,COUNTIF($G76:G76, "&gt;0")=1,AVERAGE(SMALL(($E76:G76),{1,2,3}))-$F$1,COUNTIF($G76:G76, "=0")=0,AVERAGE(SMALL(($E76:G76),{1,2}))-$F$1)</f>
        <v>12.600000000000001</v>
      </c>
      <c r="T76" s="29">
        <f>_xlfn.IFS(COUNTIF($G76:H76, "&gt;1")&gt;6,AVERAGE(SMALL(($G76:H76),{1,2,3,4,5}))-$F$1,COUNTIF($G76:H76, "&gt;1")&gt;5,AVERAGE(SMALL(($G76:H76),{1,2,3,4}))-$F$1,COUNTIF($G76:H76, "&gt;1")&gt;3,AVERAGE(SMALL(($F76:H76),{1,2,3,4}))-$F$1,COUNTIF($G76:H76, "&gt;1")&gt;1,AVERAGE(SMALL(($E76:H76),{1,2,3,4}))-$F$1,COUNTIF($G76:H76, "&gt;0")=1,AVERAGE(SMALL(($E76:H76),{1,2,3}))-$F$1,COUNTIF($G76:H76, "=0")=0,AVERAGE(SMALL(($E76:H76),{1,2}))-$F$1)</f>
        <v>12.600000000000001</v>
      </c>
      <c r="U76" s="29">
        <f>_xlfn.IFS(COUNTIF($G76:I76, "&gt;1")&gt;6,AVERAGE(SMALL(($G76:I76),{1,2,3,4,5}))-$F$1,COUNTIF($G76:I76, "&gt;1")&gt;5,AVERAGE(SMALL(($G76:I76),{1,2,3,4}))-$F$1,COUNTIF($G76:I76, "&gt;1")&gt;3,AVERAGE(SMALL(($F76:I76),{1,2,3,4}))-$F$1,COUNTIF($G76:I76, "&gt;1")&gt;1,AVERAGE(SMALL(($E76:I76),{1,2,3,4}))-$F$1,COUNTIF($G76:I76, "&gt;0")=1,AVERAGE(SMALL(($E76:I76),{1,2,3}))-$F$1,COUNTIF($G76:I76, "=0")=0,AVERAGE(SMALL(($E76:I76),{1,2}))-$F$1)</f>
        <v>12.600000000000001</v>
      </c>
      <c r="V76" s="29">
        <f>_xlfn.IFS(COUNTIF($G76:J76, "&gt;1")&gt;6,AVERAGE(SMALL(($G76:J76),{1,2,3,4,5}))-$F$1,COUNTIF($G76:J76, "&gt;1")&gt;5,AVERAGE(SMALL(($G76:J76),{1,2,3,4}))-$F$1,COUNTIF($G76:J76, "&gt;1")&gt;3,AVERAGE(SMALL(($F76:J76),{1,2,3,4}))-$F$1,COUNTIF($G76:J76, "&gt;1")&gt;1,AVERAGE(SMALL(($E76:J76),{1,2,3,4}))-$F$1,COUNTIF($G76:J76, "&gt;0")=1,AVERAGE(SMALL(($E76:J76),{1,2,3}))-$F$1,COUNTIF($G76:J76, "=0")=0,AVERAGE(SMALL(($E76:J76),{1,2}))-$F$1)</f>
        <v>12.600000000000001</v>
      </c>
      <c r="W76" s="29">
        <f>_xlfn.IFS(COUNTIF($G76:K76, "&gt;1")&gt;6,AVERAGE(SMALL(($G76:K76),{1,2,3,4,5}))-$F$1,COUNTIF($G76:K76, "&gt;1")&gt;5,AVERAGE(SMALL(($G76:K76),{1,2,3,4}))-$F$1,COUNTIF($G76:K76, "&gt;1")&gt;3,AVERAGE(SMALL(($F76:K76),{1,2,3,4}))-$F$1,COUNTIF($G76:K76, "&gt;1")&gt;1,AVERAGE(SMALL(($E76:K76),{1,2,3,4}))-$F$1,COUNTIF($G76:K76, "&gt;0")=1,AVERAGE(SMALL(($E76:K76),{1,2,3}))-$F$1,COUNTIF($G76:K76, "=0")=0,AVERAGE(SMALL(($E76:K76),{1,2}))-$F$1)</f>
        <v>12.850000000000001</v>
      </c>
      <c r="X76" s="29">
        <f>_xlfn.IFS(COUNTIF($G76:L76, "&gt;1")&gt;6,AVERAGE(SMALL(($G76:L76),{1,2,3,4,5}))-$F$1,COUNTIF($G76:L76, "&gt;1")&gt;5,AVERAGE(SMALL(($G76:L76),{1,2,3,4}))-$F$1,COUNTIF($G76:L76, "&gt;1")&gt;3,AVERAGE(SMALL(($F76:L76),{1,2,3,4}))-$F$1,COUNTIF($G76:L76, "&gt;1")&gt;1,AVERAGE(SMALL(($E76:L76),{1,2,3,4}))-$F$1,COUNTIF($G76:L76, "&gt;0")=1,AVERAGE(SMALL(($E76:L76),{1,2,3}))-$F$1,COUNTIF($G76:L76, "=0")=0,AVERAGE(SMALL(($E76:L76),{1,2}))-$F$1)</f>
        <v>12.850000000000001</v>
      </c>
      <c r="Y76" s="29">
        <f>_xlfn.IFS(COUNTIF($G76:M76, "&gt;1")&gt;6,AVERAGE(SMALL(($G76:M76),{1,2,3,4,5}))-$F$1,COUNTIF($G76:M76, "&gt;1")&gt;5,AVERAGE(SMALL(($G76:M76),{1,2,3,4}))-$F$1,COUNTIF($G76:M76, "&gt;1")&gt;3,AVERAGE(SMALL(($F76:M76),{1,2,3,4}))-$F$1,COUNTIF($G76:M76, "&gt;1")&gt;1,AVERAGE(SMALL(($E76:M76),{1,2,3,4}))-$F$1,COUNTIF($G76:M76, "&gt;0")=1,AVERAGE(SMALL(($E76:M76),{1,2,3}))-$F$1,COUNTIF($G76:M76, "=0")=0,AVERAGE(SMALL(($E76:M76),{1,2}))-$F$1)</f>
        <v>12.850000000000001</v>
      </c>
      <c r="Z76" s="29">
        <f>_xlfn.IFS(COUNTIF($G76:N76, "&gt;1")&gt;6,AVERAGE(SMALL(($G76:N76),{1,2,3,4,5}))-$F$1,COUNTIF($G76:N76, "&gt;1")&gt;5,AVERAGE(SMALL(($G76:N76),{1,2,3,4}))-$F$1,COUNTIF($G76:N76, "&gt;1")&gt;3,AVERAGE(SMALL(($F76:N76),{1,2,3,4}))-$F$1,COUNTIF($G76:N76, "&gt;1")&gt;1,AVERAGE(SMALL(($E76:N76),{1,2,3,4}))-$F$1,COUNTIF($G76:N76, "&gt;0")=1,AVERAGE(SMALL(($E76:N76),{1,2,3}))-$F$1,COUNTIF($G76:N76, "=0")=0,AVERAGE(SMALL(($E76:N76),{1,2}))-$F$1)</f>
        <v>13.100000000000001</v>
      </c>
      <c r="AA76" s="29">
        <f>_xlfn.IFS(COUNTIF($G76:O76, "&gt;1")&gt;6,AVERAGE(SMALL(($G76:O76),{1,2,3,4,5}))-$F$1,COUNTIF($G76:O76, "&gt;1")&gt;5,AVERAGE(SMALL(($G76:O76),{1,2,3,4}))-$F$1,COUNTIF($G76:O76, "&gt;1")&gt;3,AVERAGE(SMALL(($F76:O76),{1,2,3,4}))-$F$1,COUNTIF($G76:O76, "&gt;1")&gt;1,AVERAGE(SMALL(($E76:O76),{1,2,3,4}))-$F$1,COUNTIF($G76:O76, "&gt;0")=1,AVERAGE(SMALL(($E76:O76),{1,2,3}))-$F$1,COUNTIF($G76:O76, "=0")=0,AVERAGE(SMALL(($E76:O76),{1,2}))-$F$1)</f>
        <v>13.100000000000001</v>
      </c>
      <c r="AB76" s="29">
        <f>_xlfn.IFS(COUNTIF($G76:P76, "&gt;1")&gt;6,AVERAGE(SMALL(($G76:P76),{1,2,3,4,5}))-$F$1,COUNTIF($G76:P76, "&gt;1")&gt;5,AVERAGE(SMALL(($G76:P76),{1,2,3,4}))-$F$1,COUNTIF($G76:P76, "&gt;1")&gt;3,AVERAGE(SMALL(($F76:P76),{1,2,3,4}))-$F$1,COUNTIF($G76:P76, "&gt;1")&gt;1,AVERAGE(SMALL(($E76:P76),{1,2,3,4}))-$F$1,COUNTIF($G76:P76, "&gt;0")=1,AVERAGE(SMALL(($E76:P76),{1,2,3}))-$F$1,COUNTIF($G76:P76, "=0")=0,AVERAGE(SMALL(($E76:P76),{1,2}))-$F$1)</f>
        <v>13.100000000000001</v>
      </c>
      <c r="AC76" s="29">
        <f>_xlfn.IFS(COUNTIF($G76:Q76, "&gt;1")&gt;6,AVERAGE(SMALL(($G76:Q76),{1,2,3,4,5}))-$F$1,COUNTIF($G76:Q76, "&gt;1")&gt;5,AVERAGE(SMALL(($G76:Q76),{1,2,3,4}))-$F$1,COUNTIF($G76:Q76, "&gt;1")&gt;3,AVERAGE(SMALL(($F76:Q76),{1,2,3,4}))-$F$1,COUNTIF($G76:Q76, "&gt;1")&gt;1,AVERAGE(SMALL(($E76:Q76),{1,2,3,4}))-$F$1,COUNTIF($G76:Q76, "&gt;0")=1,AVERAGE(SMALL(($E76:Q76),{1,2,3}))-$F$1,COUNTIF($G76:Q76, "=0")=0,AVERAGE(SMALL(($E76:Q76),{1,2}))-$F$1)</f>
        <v>13.100000000000001</v>
      </c>
      <c r="AD76" s="30">
        <f t="shared" si="11"/>
        <v>5</v>
      </c>
      <c r="AE76" s="31">
        <v>2</v>
      </c>
    </row>
    <row r="77" spans="1:31" ht="15.75" x14ac:dyDescent="0.25">
      <c r="A77" s="25" t="s">
        <v>124</v>
      </c>
      <c r="B77" s="26" t="str">
        <f>INDEX('[1]2025 Sign Ups'!$C$2:$C$103,MATCH(A77,'[1]2025 Sign Ups'!$B$2:$B$103,0))</f>
        <v>Y</v>
      </c>
      <c r="C77" s="26">
        <f>VLOOKUP($A77,'[1]2025 Sign Ups'!$B$2:$F$127,4,FALSE)</f>
        <v>9</v>
      </c>
      <c r="D77" s="26" t="str">
        <f>VLOOKUP($A77,'[1]2025 Sign Ups'!$B$2:$G$127,5,FALSE)</f>
        <v>R</v>
      </c>
      <c r="E77" s="27">
        <f t="shared" si="12"/>
        <v>46.6</v>
      </c>
      <c r="F77" s="27">
        <f t="shared" si="10"/>
        <v>46.6</v>
      </c>
      <c r="G77" s="28">
        <f>INDEX('[1]WK 1 F9 2025'!$Y$4:$Y$105, MATCH(A77,'[1]WK 1 F9 2025'!$N$4:$N$105,0))</f>
        <v>48</v>
      </c>
      <c r="H77" s="28">
        <f>INDEX('[1]WK 2 B9 2025'!$Y$4:$Y$105, MATCH($A77,'[1]WK 2 B9 2025'!$N$4:$N$105,0))</f>
        <v>47</v>
      </c>
      <c r="I77" s="28">
        <f>INDEX('[1]WK 3 F9 2025'!$Y$4:$Y$107, MATCH(A77,'[1]WK 3 F9 2025'!$N$4:$N$107,0))</f>
        <v>50</v>
      </c>
      <c r="J77" s="28">
        <f>INDEX('[1]WK 4 B9 2025'!$Y$4:$Y$105, MATCH(A77,'[1]WK 4 B9 2025'!$N$4:$N$105,0))</f>
        <v>45</v>
      </c>
      <c r="K77" s="28">
        <f>INDEX('[1]WK 5 F9 2025'!$Y$4:$Y$105, MATCH(A77,'[1]WK 5 F9 2025'!$N$4:$N$105,0))</f>
        <v>46</v>
      </c>
      <c r="L77" s="28">
        <f>INDEX('[1]WK 6 B9 2025'!$Y$4:$Y$105, MATCH(A77,'[1]WK 6 B9 2025'!$N$4:$N$105,0))</f>
        <v>46</v>
      </c>
      <c r="M77" s="28">
        <f>INDEX('[1]WK 7 F9 2025'!$Y$4:$Y$107, MATCH(A77,'[1]WK 7 F9 2025'!$N$4:$N$107,0))</f>
        <v>46</v>
      </c>
      <c r="N77" s="28">
        <f>INDEX('[1]WK 8 B9 2025'!$Y$4:$Y$103, MATCH(A77,'[1]WK 8 B9 2025'!$N$4:$N$103,0))</f>
        <v>48</v>
      </c>
      <c r="O77" s="28" t="str">
        <f>INDEX('[1]WK 9 F9 2025'!$Y$4:$Y$105, MATCH(A77,'[1]WK 9 F9 2025'!$N$4:$N$105,0))</f>
        <v/>
      </c>
      <c r="P77" s="28" t="str">
        <f>INDEX('[1]WK 10 B9 2025'!$Y$4:$Y$103, MATCH(A77,'[1]WK 10 B9 2025'!$N$4:$N$103,0))</f>
        <v/>
      </c>
      <c r="Q77" s="28" t="str">
        <f>INDEX('[1]WK 11 F9 2025'!$Y$4:$Y$105, MATCH(A77,'[1]WK 11 F9 2025'!$N$4:$N$105,0))</f>
        <v/>
      </c>
      <c r="R77" s="27">
        <f>VLOOKUP($A77,'[1]2025 Sign Ups'!$B$2:$K$104,3,FALSE)</f>
        <v>11.200000000000003</v>
      </c>
      <c r="S77" s="29">
        <f>_xlfn.IFS(COUNTIF($G77:G77, "&gt;6")&gt;6,AVERAGE(SMALL(($G77:G77),{1,2,3,4,5}))-$F$1,COUNTIF($G77:G77, "&gt;5")&gt;3,AVERAGE(SMALL(($G77:G77),{1,2,3,4}))-$F$1,COUNTIF($G77:G77, "&gt;3")&gt;3,AVERAGE(SMALL(($F77:G77),{1,2,3,4}))-$F$1,COUNTIF($G77:G77, "&gt;1")&gt;1,AVERAGE(SMALL(($E77:G77),{1,2,3,4}))-$F$1,COUNTIF($G77:G77, "&gt;0")=1,AVERAGE(SMALL(($E77:G77),{1,2,3}))-$F$1,COUNTIF($G77:G77, "=0")=0,AVERAGE(SMALL(($E77:G77),{1,2}))-$F$1)</f>
        <v>11.666666666666664</v>
      </c>
      <c r="T77" s="29">
        <f>_xlfn.IFS(COUNTIF($G77:H77, "&gt;1")&gt;6,AVERAGE(SMALL(($G77:H77),{1,2,3,4,5}))-$F$1,COUNTIF($G77:H77, "&gt;1")&gt;5,AVERAGE(SMALL(($G77:H77),{1,2,3,4}))-$F$1,COUNTIF($G77:H77, "&gt;1")&gt;3,AVERAGE(SMALL(($F77:H77),{1,2,3,4}))-$F$1,COUNTIF($G77:H77, "&gt;1")&gt;1,AVERAGE(SMALL(($E77:H77),{1,2,3,4}))-$F$1,COUNTIF($G77:H77, "&gt;0")=1,AVERAGE(SMALL(($E77:H77),{1,2,3}))-$F$1,COUNTIF($G77:H77, "=0")=0,AVERAGE(SMALL(($E77:H77),{1,2}))-$F$1)</f>
        <v>11.649999999999999</v>
      </c>
      <c r="U77" s="29">
        <f>_xlfn.IFS(COUNTIF($G77:I77, "&gt;1")&gt;6,AVERAGE(SMALL(($G77:I77),{1,2,3,4,5}))-$F$1,COUNTIF($G77:I77, "&gt;1")&gt;5,AVERAGE(SMALL(($G77:I77),{1,2,3,4}))-$F$1,COUNTIF($G77:I77, "&gt;1")&gt;3,AVERAGE(SMALL(($F77:I77),{1,2,3,4}))-$F$1,COUNTIF($G77:I77, "&gt;1")&gt;1,AVERAGE(SMALL(($E77:I77),{1,2,3,4}))-$F$1,COUNTIF($G77:I77, "&gt;0")=1,AVERAGE(SMALL(($E77:I77),{1,2,3}))-$F$1,COUNTIF($G77:I77, "=0")=0,AVERAGE(SMALL(($E77:I77),{1,2}))-$F$1)</f>
        <v>11.649999999999999</v>
      </c>
      <c r="V77" s="29">
        <f>_xlfn.IFS(COUNTIF($G77:J77, "&gt;1")&gt;6,AVERAGE(SMALL(($G77:J77),{1,2,3,4,5}))-$F$1,COUNTIF($G77:J77, "&gt;1")&gt;5,AVERAGE(SMALL(($G77:J77),{1,2,3,4}))-$F$1,COUNTIF($G77:J77, "&gt;1")&gt;3,AVERAGE(SMALL(($F77:J77),{1,2,3,4}))-$F$1,COUNTIF($G77:J77, "&gt;1")&gt;1,AVERAGE(SMALL(($E77:J77),{1,2,3,4}))-$F$1,COUNTIF($G77:J77, "&gt;0")=1,AVERAGE(SMALL(($E77:J77),{1,2,3}))-$F$1,COUNTIF($G77:J77, "=0")=0,AVERAGE(SMALL(($E77:J77),{1,2}))-$F$1)</f>
        <v>11.25</v>
      </c>
      <c r="W77" s="29">
        <f>_xlfn.IFS(COUNTIF($G77:K77, "&gt;1")&gt;6,AVERAGE(SMALL(($G77:K77),{1,2,3,4,5}))-$F$1,COUNTIF($G77:K77, "&gt;1")&gt;5,AVERAGE(SMALL(($G77:K77),{1,2,3,4}))-$F$1,COUNTIF($G77:K77, "&gt;1")&gt;3,AVERAGE(SMALL(($F77:K77),{1,2,3,4}))-$F$1,COUNTIF($G77:K77, "&gt;1")&gt;1,AVERAGE(SMALL(($E77:K77),{1,2,3,4}))-$F$1,COUNTIF($G77:K77, "&gt;0")=1,AVERAGE(SMALL(($E77:K77),{1,2,3}))-$F$1,COUNTIF($G77:K77, "=0")=0,AVERAGE(SMALL(($E77:K77),{1,2}))-$F$1)</f>
        <v>10.75</v>
      </c>
      <c r="X77" s="29">
        <f>_xlfn.IFS(COUNTIF($G77:L77, "&gt;1")&gt;6,AVERAGE(SMALL(($G77:L77),{1,2,3,4,5}))-$F$1,COUNTIF($G77:L77, "&gt;1")&gt;5,AVERAGE(SMALL(($G77:L77),{1,2,3,4}))-$F$1,COUNTIF($G77:L77, "&gt;1")&gt;3,AVERAGE(SMALL(($F77:L77),{1,2,3,4}))-$F$1,COUNTIF($G77:L77, "&gt;1")&gt;1,AVERAGE(SMALL(($E77:L77),{1,2,3,4}))-$F$1,COUNTIF($G77:L77, "&gt;0")=1,AVERAGE(SMALL(($E77:L77),{1,2,3}))-$F$1,COUNTIF($G77:L77, "=0")=0,AVERAGE(SMALL(($E77:L77),{1,2}))-$F$1)</f>
        <v>10.600000000000001</v>
      </c>
      <c r="Y77" s="29">
        <f>_xlfn.IFS(COUNTIF($G77:M77, "&gt;1")&gt;6,AVERAGE(SMALL(($G77:M77),{1,2,3,4,5}))-$F$1,COUNTIF($G77:M77, "&gt;1")&gt;5,AVERAGE(SMALL(($G77:M77),{1,2,3,4}))-$F$1,COUNTIF($G77:M77, "&gt;1")&gt;3,AVERAGE(SMALL(($F77:M77),{1,2,3,4}))-$F$1,COUNTIF($G77:M77, "&gt;1")&gt;1,AVERAGE(SMALL(($E77:M77),{1,2,3,4}))-$F$1,COUNTIF($G77:M77, "&gt;0")=1,AVERAGE(SMALL(($E77:M77),{1,2,3}))-$F$1,COUNTIF($G77:M77, "=0")=0,AVERAGE(SMALL(($E77:M77),{1,2}))-$F$1)</f>
        <v>10.600000000000001</v>
      </c>
      <c r="Z77" s="29">
        <f>_xlfn.IFS(COUNTIF($G77:N77, "&gt;1")&gt;6,AVERAGE(SMALL(($G77:N77),{1,2,3,4,5}))-$F$1,COUNTIF($G77:N77, "&gt;1")&gt;5,AVERAGE(SMALL(($G77:N77),{1,2,3,4}))-$F$1,COUNTIF($G77:N77, "&gt;1")&gt;3,AVERAGE(SMALL(($F77:N77),{1,2,3,4}))-$F$1,COUNTIF($G77:N77, "&gt;1")&gt;1,AVERAGE(SMALL(($E77:N77),{1,2,3,4}))-$F$1,COUNTIF($G77:N77, "&gt;0")=1,AVERAGE(SMALL(($E77:N77),{1,2,3}))-$F$1,COUNTIF($G77:N77, "=0")=0,AVERAGE(SMALL(($E77:N77),{1,2}))-$F$1)</f>
        <v>10.600000000000001</v>
      </c>
      <c r="AA77" s="29">
        <f>_xlfn.IFS(COUNTIF($G77:O77, "&gt;1")&gt;6,AVERAGE(SMALL(($G77:O77),{1,2,3,4,5}))-$F$1,COUNTIF($G77:O77, "&gt;1")&gt;5,AVERAGE(SMALL(($G77:O77),{1,2,3,4}))-$F$1,COUNTIF($G77:O77, "&gt;1")&gt;3,AVERAGE(SMALL(($F77:O77),{1,2,3,4}))-$F$1,COUNTIF($G77:O77, "&gt;1")&gt;1,AVERAGE(SMALL(($E77:O77),{1,2,3,4}))-$F$1,COUNTIF($G77:O77, "&gt;0")=1,AVERAGE(SMALL(($E77:O77),{1,2,3}))-$F$1,COUNTIF($G77:O77, "=0")=0,AVERAGE(SMALL(($E77:O77),{1,2}))-$F$1)</f>
        <v>10.600000000000001</v>
      </c>
      <c r="AB77" s="29">
        <f>_xlfn.IFS(COUNTIF($G77:P77, "&gt;1")&gt;6,AVERAGE(SMALL(($G77:P77),{1,2,3,4,5}))-$F$1,COUNTIF($G77:P77, "&gt;1")&gt;5,AVERAGE(SMALL(($G77:P77),{1,2,3,4}))-$F$1,COUNTIF($G77:P77, "&gt;1")&gt;3,AVERAGE(SMALL(($F77:P77),{1,2,3,4}))-$F$1,COUNTIF($G77:P77, "&gt;1")&gt;1,AVERAGE(SMALL(($E77:P77),{1,2,3,4}))-$F$1,COUNTIF($G77:P77, "&gt;0")=1,AVERAGE(SMALL(($E77:P77),{1,2,3}))-$F$1,COUNTIF($G77:P77, "=0")=0,AVERAGE(SMALL(($E77:P77),{1,2}))-$F$1)</f>
        <v>10.600000000000001</v>
      </c>
      <c r="AC77" s="29">
        <f>_xlfn.IFS(COUNTIF($G77:Q77, "&gt;1")&gt;6,AVERAGE(SMALL(($G77:Q77),{1,2,3,4,5}))-$F$1,COUNTIF($G77:Q77, "&gt;1")&gt;5,AVERAGE(SMALL(($G77:Q77),{1,2,3,4}))-$F$1,COUNTIF($G77:Q77, "&gt;1")&gt;3,AVERAGE(SMALL(($F77:Q77),{1,2,3,4}))-$F$1,COUNTIF($G77:Q77, "&gt;1")&gt;1,AVERAGE(SMALL(($E77:Q77),{1,2,3,4}))-$F$1,COUNTIF($G77:Q77, "&gt;0")=1,AVERAGE(SMALL(($E77:Q77),{1,2,3}))-$F$1,COUNTIF($G77:Q77, "=0")=0,AVERAGE(SMALL(($E77:Q77),{1,2}))-$F$1)</f>
        <v>10.600000000000001</v>
      </c>
      <c r="AD77" s="30">
        <f t="shared" si="11"/>
        <v>8</v>
      </c>
      <c r="AE77" s="31">
        <v>2</v>
      </c>
    </row>
    <row r="78" spans="1:31" ht="15.75" x14ac:dyDescent="0.25">
      <c r="A78" s="25" t="s">
        <v>125</v>
      </c>
      <c r="B78" s="26" t="str">
        <f>INDEX('[1]2025 Sign Ups'!$C$2:$C$103,MATCH(A78,'[1]2025 Sign Ups'!$B$2:$B$103,0))</f>
        <v>Y</v>
      </c>
      <c r="C78" s="26">
        <f>VLOOKUP($A78,'[1]2025 Sign Ups'!$B$2:$F$127,4,FALSE)</f>
        <v>2</v>
      </c>
      <c r="D78" s="26" t="str">
        <f>VLOOKUP($A78,'[1]2025 Sign Ups'!$B$2:$G$127,5,FALSE)</f>
        <v>R</v>
      </c>
      <c r="E78" s="27">
        <f t="shared" si="12"/>
        <v>45.4</v>
      </c>
      <c r="F78" s="27">
        <f t="shared" si="10"/>
        <v>45.4</v>
      </c>
      <c r="G78" s="28">
        <f>INDEX('[1]WK 1 F9 2025'!$Y$4:$Y$105, MATCH(A78,'[1]WK 1 F9 2025'!$N$4:$N$105,0))</f>
        <v>48</v>
      </c>
      <c r="H78" s="28">
        <f>INDEX('[1]WK 2 B9 2025'!$Y$4:$Y$105, MATCH($A78,'[1]WK 2 B9 2025'!$N$4:$N$105,0))</f>
        <v>51</v>
      </c>
      <c r="I78" s="28">
        <f>INDEX('[1]WK 3 F9 2025'!$Y$4:$Y$107, MATCH(A78,'[1]WK 3 F9 2025'!$N$4:$N$107,0))</f>
        <v>46</v>
      </c>
      <c r="J78" s="28" t="str">
        <f>INDEX('[1]WK 4 B9 2025'!$Y$4:$Y$105, MATCH(A78,'[1]WK 4 B9 2025'!$N$4:$N$105,0))</f>
        <v/>
      </c>
      <c r="K78" s="28">
        <f>INDEX('[1]WK 5 F9 2025'!$Y$4:$Y$105, MATCH(A78,'[1]WK 5 F9 2025'!$N$4:$N$105,0))</f>
        <v>44</v>
      </c>
      <c r="L78" s="28" t="str">
        <f>INDEX('[1]WK 6 B9 2025'!$Y$4:$Y$105, MATCH(A78,'[1]WK 6 B9 2025'!$N$4:$N$105,0))</f>
        <v/>
      </c>
      <c r="M78" s="28" t="str">
        <f>INDEX('[1]WK 7 F9 2025'!$Y$4:$Y$107, MATCH(A78,'[1]WK 7 F9 2025'!$N$4:$N$107,0))</f>
        <v/>
      </c>
      <c r="N78" s="28" t="str">
        <f>INDEX('[1]WK 8 B9 2025'!$Y$4:$Y$103, MATCH(A78,'[1]WK 8 B9 2025'!$N$4:$N$103,0))</f>
        <v/>
      </c>
      <c r="O78" s="28">
        <f>INDEX('[1]WK 9 F9 2025'!$Y$4:$Y$105, MATCH(A78,'[1]WK 9 F9 2025'!$N$4:$N$105,0))</f>
        <v>50</v>
      </c>
      <c r="P78" s="28" t="str">
        <f>INDEX('[1]WK 10 B9 2025'!$Y$4:$Y$103, MATCH(A78,'[1]WK 10 B9 2025'!$N$4:$N$103,0))</f>
        <v/>
      </c>
      <c r="Q78" s="28" t="str">
        <f>INDEX('[1]WK 11 F9 2025'!$Y$4:$Y$105, MATCH(A78,'[1]WK 11 F9 2025'!$N$4:$N$105,0))</f>
        <v/>
      </c>
      <c r="R78" s="27">
        <f>VLOOKUP($A78,'[1]2025 Sign Ups'!$B$2:$K$104,3,FALSE)</f>
        <v>10</v>
      </c>
      <c r="S78" s="29">
        <f>_xlfn.IFS(COUNTIF($G78:G78, "&gt;6")&gt;6,AVERAGE(SMALL(($G78:G78),{1,2,3,4,5}))-$F$1,COUNTIF($G78:G78, "&gt;5")&gt;3,AVERAGE(SMALL(($G78:G78),{1,2,3,4}))-$F$1,COUNTIF($G78:G78, "&gt;3")&gt;3,AVERAGE(SMALL(($F78:G78),{1,2,3,4}))-$F$1,COUNTIF($G78:G78, "&gt;1")&gt;1,AVERAGE(SMALL(($E78:G78),{1,2,3,4}))-$F$1,COUNTIF($G78:G78, "&gt;0")=1,AVERAGE(SMALL(($E78:G78),{1,2,3}))-$F$1,COUNTIF($G78:G78, "=0")=0,AVERAGE(SMALL(($E78:G78),{1,2}))-$F$1)</f>
        <v>10.866666666666674</v>
      </c>
      <c r="T78" s="29">
        <f>_xlfn.IFS(COUNTIF($G78:H78, "&gt;1")&gt;6,AVERAGE(SMALL(($G78:H78),{1,2,3,4,5}))-$F$1,COUNTIF($G78:H78, "&gt;1")&gt;5,AVERAGE(SMALL(($G78:H78),{1,2,3,4}))-$F$1,COUNTIF($G78:H78, "&gt;1")&gt;3,AVERAGE(SMALL(($F78:H78),{1,2,3,4}))-$F$1,COUNTIF($G78:H78, "&gt;1")&gt;1,AVERAGE(SMALL(($E78:H78),{1,2,3,4}))-$F$1,COUNTIF($G78:H78, "&gt;0")=1,AVERAGE(SMALL(($E78:H78),{1,2,3}))-$F$1,COUNTIF($G78:H78, "=0")=0,AVERAGE(SMALL(($E78:H78),{1,2}))-$F$1)</f>
        <v>12.050000000000004</v>
      </c>
      <c r="U78" s="29">
        <f>_xlfn.IFS(COUNTIF($G78:I78, "&gt;1")&gt;6,AVERAGE(SMALL(($G78:I78),{1,2,3,4,5}))-$F$1,COUNTIF($G78:I78, "&gt;1")&gt;5,AVERAGE(SMALL(($G78:I78),{1,2,3,4}))-$F$1,COUNTIF($G78:I78, "&gt;1")&gt;3,AVERAGE(SMALL(($F78:I78),{1,2,3,4}))-$F$1,COUNTIF($G78:I78, "&gt;1")&gt;1,AVERAGE(SMALL(($E78:I78),{1,2,3,4}))-$F$1,COUNTIF($G78:I78, "&gt;0")=1,AVERAGE(SMALL(($E78:I78),{1,2,3}))-$F$1,COUNTIF($G78:I78, "=0")=0,AVERAGE(SMALL(($E78:I78),{1,2}))-$F$1)</f>
        <v>10.800000000000004</v>
      </c>
      <c r="V78" s="29">
        <f>_xlfn.IFS(COUNTIF($G78:J78, "&gt;1")&gt;6,AVERAGE(SMALL(($G78:J78),{1,2,3,4,5}))-$F$1,COUNTIF($G78:J78, "&gt;1")&gt;5,AVERAGE(SMALL(($G78:J78),{1,2,3,4}))-$F$1,COUNTIF($G78:J78, "&gt;1")&gt;3,AVERAGE(SMALL(($F78:J78),{1,2,3,4}))-$F$1,COUNTIF($G78:J78, "&gt;1")&gt;1,AVERAGE(SMALL(($E78:J78),{1,2,3,4}))-$F$1,COUNTIF($G78:J78, "&gt;0")=1,AVERAGE(SMALL(($E78:J78),{1,2,3}))-$F$1,COUNTIF($G78:J78, "=0")=0,AVERAGE(SMALL(($E78:J78),{1,2}))-$F$1)</f>
        <v>10.800000000000004</v>
      </c>
      <c r="W78" s="29">
        <f>_xlfn.IFS(COUNTIF($G78:K78, "&gt;1")&gt;6,AVERAGE(SMALL(($G78:K78),{1,2,3,4,5}))-$F$1,COUNTIF($G78:K78, "&gt;1")&gt;5,AVERAGE(SMALL(($G78:K78),{1,2,3,4}))-$F$1,COUNTIF($G78:K78, "&gt;1")&gt;3,AVERAGE(SMALL(($F78:K78),{1,2,3,4}))-$F$1,COUNTIF($G78:K78, "&gt;1")&gt;1,AVERAGE(SMALL(($E78:K78),{1,2,3,4}))-$F$1,COUNTIF($G78:K78, "&gt;0")=1,AVERAGE(SMALL(($E78:K78),{1,2,3}))-$F$1,COUNTIF($G78:K78, "=0")=0,AVERAGE(SMALL(($E78:K78),{1,2}))-$F$1)</f>
        <v>10.450000000000003</v>
      </c>
      <c r="X78" s="29">
        <f>_xlfn.IFS(COUNTIF($G78:L78, "&gt;1")&gt;6,AVERAGE(SMALL(($G78:L78),{1,2,3,4,5}))-$F$1,COUNTIF($G78:L78, "&gt;1")&gt;5,AVERAGE(SMALL(($G78:L78),{1,2,3,4}))-$F$1,COUNTIF($G78:L78, "&gt;1")&gt;3,AVERAGE(SMALL(($F78:L78),{1,2,3,4}))-$F$1,COUNTIF($G78:L78, "&gt;1")&gt;1,AVERAGE(SMALL(($E78:L78),{1,2,3,4}))-$F$1,COUNTIF($G78:L78, "&gt;0")=1,AVERAGE(SMALL(($E78:L78),{1,2,3}))-$F$1,COUNTIF($G78:L78, "=0")=0,AVERAGE(SMALL(($E78:L78),{1,2}))-$F$1)</f>
        <v>10.450000000000003</v>
      </c>
      <c r="Y78" s="29">
        <f>_xlfn.IFS(COUNTIF($G78:M78, "&gt;1")&gt;6,AVERAGE(SMALL(($G78:M78),{1,2,3,4,5}))-$F$1,COUNTIF($G78:M78, "&gt;1")&gt;5,AVERAGE(SMALL(($G78:M78),{1,2,3,4}))-$F$1,COUNTIF($G78:M78, "&gt;1")&gt;3,AVERAGE(SMALL(($F78:M78),{1,2,3,4}))-$F$1,COUNTIF($G78:M78, "&gt;1")&gt;1,AVERAGE(SMALL(($E78:M78),{1,2,3,4}))-$F$1,COUNTIF($G78:M78, "&gt;0")=1,AVERAGE(SMALL(($E78:M78),{1,2,3}))-$F$1,COUNTIF($G78:M78, "=0")=0,AVERAGE(SMALL(($E78:M78),{1,2}))-$F$1)</f>
        <v>10.450000000000003</v>
      </c>
      <c r="Z78" s="29">
        <f>_xlfn.IFS(COUNTIF($G78:N78, "&gt;1")&gt;6,AVERAGE(SMALL(($G78:N78),{1,2,3,4,5}))-$F$1,COUNTIF($G78:N78, "&gt;1")&gt;5,AVERAGE(SMALL(($G78:N78),{1,2,3,4}))-$F$1,COUNTIF($G78:N78, "&gt;1")&gt;3,AVERAGE(SMALL(($F78:N78),{1,2,3,4}))-$F$1,COUNTIF($G78:N78, "&gt;1")&gt;1,AVERAGE(SMALL(($E78:N78),{1,2,3,4}))-$F$1,COUNTIF($G78:N78, "&gt;0")=1,AVERAGE(SMALL(($E78:N78),{1,2,3}))-$F$1,COUNTIF($G78:N78, "=0")=0,AVERAGE(SMALL(($E78:N78),{1,2}))-$F$1)</f>
        <v>10.450000000000003</v>
      </c>
      <c r="AA78" s="29">
        <f>_xlfn.IFS(COUNTIF($G78:O78, "&gt;1")&gt;6,AVERAGE(SMALL(($G78:O78),{1,2,3,4,5}))-$F$1,COUNTIF($G78:O78, "&gt;1")&gt;5,AVERAGE(SMALL(($G78:O78),{1,2,3,4}))-$F$1,COUNTIF($G78:O78, "&gt;1")&gt;3,AVERAGE(SMALL(($F78:O78),{1,2,3,4}))-$F$1,COUNTIF($G78:O78, "&gt;1")&gt;1,AVERAGE(SMALL(($E78:O78),{1,2,3,4}))-$F$1,COUNTIF($G78:O78, "&gt;0")=1,AVERAGE(SMALL(($E78:O78),{1,2,3}))-$F$1,COUNTIF($G78:O78, "=0")=0,AVERAGE(SMALL(($E78:O78),{1,2}))-$F$1)</f>
        <v>10.450000000000003</v>
      </c>
      <c r="AB78" s="29">
        <f>_xlfn.IFS(COUNTIF($G78:P78, "&gt;1")&gt;6,AVERAGE(SMALL(($G78:P78),{1,2,3,4,5}))-$F$1,COUNTIF($G78:P78, "&gt;1")&gt;5,AVERAGE(SMALL(($G78:P78),{1,2,3,4}))-$F$1,COUNTIF($G78:P78, "&gt;1")&gt;3,AVERAGE(SMALL(($F78:P78),{1,2,3,4}))-$F$1,COUNTIF($G78:P78, "&gt;1")&gt;1,AVERAGE(SMALL(($E78:P78),{1,2,3,4}))-$F$1,COUNTIF($G78:P78, "&gt;0")=1,AVERAGE(SMALL(($E78:P78),{1,2,3}))-$F$1,COUNTIF($G78:P78, "=0")=0,AVERAGE(SMALL(($E78:P78),{1,2}))-$F$1)</f>
        <v>10.450000000000003</v>
      </c>
      <c r="AC78" s="29">
        <f>_xlfn.IFS(COUNTIF($G78:Q78, "&gt;1")&gt;6,AVERAGE(SMALL(($G78:Q78),{1,2,3,4,5}))-$F$1,COUNTIF($G78:Q78, "&gt;1")&gt;5,AVERAGE(SMALL(($G78:Q78),{1,2,3,4}))-$F$1,COUNTIF($G78:Q78, "&gt;1")&gt;3,AVERAGE(SMALL(($F78:Q78),{1,2,3,4}))-$F$1,COUNTIF($G78:Q78, "&gt;1")&gt;1,AVERAGE(SMALL(($E78:Q78),{1,2,3,4}))-$F$1,COUNTIF($G78:Q78, "&gt;0")=1,AVERAGE(SMALL(($E78:Q78),{1,2,3}))-$F$1,COUNTIF($G78:Q78, "=0")=0,AVERAGE(SMALL(($E78:Q78),{1,2}))-$F$1)</f>
        <v>10.450000000000003</v>
      </c>
      <c r="AD78" s="30">
        <f t="shared" si="11"/>
        <v>5</v>
      </c>
      <c r="AE78" s="31">
        <v>2</v>
      </c>
    </row>
    <row r="79" spans="1:31" ht="15.75" x14ac:dyDescent="0.25">
      <c r="A79" s="25" t="s">
        <v>126</v>
      </c>
      <c r="B79" s="26" t="str">
        <f>INDEX('[1]2025 Sign Ups'!$C$2:$C$103,MATCH(A79,'[1]2025 Sign Ups'!$B$2:$B$103,0))</f>
        <v>Y</v>
      </c>
      <c r="C79" s="26">
        <f>VLOOKUP($A79,'[1]2025 Sign Ups'!$B$2:$F$127,4,FALSE)</f>
        <v>5</v>
      </c>
      <c r="D79" s="26" t="str">
        <f>VLOOKUP($A79,'[1]2025 Sign Ups'!$B$2:$G$127,5,FALSE)</f>
        <v>R</v>
      </c>
      <c r="E79" s="27">
        <f t="shared" si="12"/>
        <v>40.833333333333336</v>
      </c>
      <c r="F79" s="27">
        <f t="shared" si="10"/>
        <v>40.833333333333336</v>
      </c>
      <c r="G79" s="28">
        <f>INDEX('[1]WK 1 F9 2025'!$Y$4:$Y$105, MATCH(A79,'[1]WK 1 F9 2025'!$N$4:$N$105,0))</f>
        <v>37</v>
      </c>
      <c r="H79" s="28">
        <f>INDEX('[1]WK 2 B9 2025'!$Y$4:$Y$105, MATCH($A79,'[1]WK 2 B9 2025'!$N$4:$N$105,0))</f>
        <v>42</v>
      </c>
      <c r="I79" s="28">
        <f>INDEX('[1]WK 3 F9 2025'!$Y$4:$Y$107, MATCH(A79,'[1]WK 3 F9 2025'!$N$4:$N$107,0))</f>
        <v>43</v>
      </c>
      <c r="J79" s="28">
        <f>INDEX('[1]WK 4 B9 2025'!$Y$4:$Y$105, MATCH(A79,'[1]WK 4 B9 2025'!$N$4:$N$105,0))</f>
        <v>41</v>
      </c>
      <c r="K79" s="28" t="str">
        <f>INDEX('[1]WK 5 F9 2025'!$Y$4:$Y$105, MATCH(A79,'[1]WK 5 F9 2025'!$N$4:$N$105,0))</f>
        <v/>
      </c>
      <c r="L79" s="28">
        <f>INDEX('[1]WK 6 B9 2025'!$Y$4:$Y$105, MATCH(A79,'[1]WK 6 B9 2025'!$N$4:$N$105,0))</f>
        <v>41</v>
      </c>
      <c r="M79" s="28">
        <f>INDEX('[1]WK 7 F9 2025'!$Y$4:$Y$107, MATCH(A79,'[1]WK 7 F9 2025'!$N$4:$N$107,0))</f>
        <v>40</v>
      </c>
      <c r="N79" s="28">
        <f>INDEX('[1]WK 8 B9 2025'!$Y$4:$Y$103, MATCH(A79,'[1]WK 8 B9 2025'!$N$4:$N$103,0))</f>
        <v>38</v>
      </c>
      <c r="O79" s="28">
        <f>INDEX('[1]WK 9 F9 2025'!$Y$4:$Y$105, MATCH(A79,'[1]WK 9 F9 2025'!$N$4:$N$105,0))</f>
        <v>40</v>
      </c>
      <c r="P79" s="28" t="str">
        <f>INDEX('[1]WK 10 B9 2025'!$Y$4:$Y$103, MATCH(A79,'[1]WK 10 B9 2025'!$N$4:$N$103,0))</f>
        <v/>
      </c>
      <c r="Q79" s="28" t="str">
        <f>INDEX('[1]WK 11 F9 2025'!$Y$4:$Y$105, MATCH(A79,'[1]WK 11 F9 2025'!$N$4:$N$105,0))</f>
        <v/>
      </c>
      <c r="R79" s="27">
        <f>VLOOKUP($A79,'[1]2025 Sign Ups'!$B$2:$K$104,3,FALSE)</f>
        <v>5.4333333333333371</v>
      </c>
      <c r="S79" s="29">
        <f>_xlfn.IFS(COUNTIF($G79:G79, "&gt;6")&gt;6,AVERAGE(SMALL(($G79:G79),{1,2,3,4,5}))-$F$1,COUNTIF($G79:G79, "&gt;5")&gt;3,AVERAGE(SMALL(($G79:G79),{1,2,3,4}))-$F$1,COUNTIF($G79:G79, "&gt;3")&gt;3,AVERAGE(SMALL(($F79:G79),{1,2,3,4}))-$F$1,COUNTIF($G79:G79, "&gt;1")&gt;1,AVERAGE(SMALL(($E79:G79),{1,2,3,4}))-$F$1,COUNTIF($G79:G79, "&gt;0")=1,AVERAGE(SMALL(($E79:G79),{1,2,3}))-$F$1,COUNTIF($G79:G79, "=0")=0,AVERAGE(SMALL(($E79:G79),{1,2}))-$F$1)</f>
        <v>4.1555555555555657</v>
      </c>
      <c r="T79" s="29">
        <f>_xlfn.IFS(COUNTIF($G79:H79, "&gt;1")&gt;6,AVERAGE(SMALL(($G79:H79),{1,2,3,4,5}))-$F$1,COUNTIF($G79:H79, "&gt;1")&gt;5,AVERAGE(SMALL(($G79:H79),{1,2,3,4}))-$F$1,COUNTIF($G79:H79, "&gt;1")&gt;3,AVERAGE(SMALL(($F79:H79),{1,2,3,4}))-$F$1,COUNTIF($G79:H79, "&gt;1")&gt;1,AVERAGE(SMALL(($E79:H79),{1,2,3,4}))-$F$1,COUNTIF($G79:H79, "&gt;0")=1,AVERAGE(SMALL(($E79:H79),{1,2,3}))-$F$1,COUNTIF($G79:H79, "=0")=0,AVERAGE(SMALL(($E79:H79),{1,2}))-$F$1)</f>
        <v>4.7666666666666728</v>
      </c>
      <c r="U79" s="29">
        <f>_xlfn.IFS(COUNTIF($G79:I79, "&gt;1")&gt;6,AVERAGE(SMALL(($G79:I79),{1,2,3,4,5}))-$F$1,COUNTIF($G79:I79, "&gt;1")&gt;5,AVERAGE(SMALL(($G79:I79),{1,2,3,4}))-$F$1,COUNTIF($G79:I79, "&gt;1")&gt;3,AVERAGE(SMALL(($F79:I79),{1,2,3,4}))-$F$1,COUNTIF($G79:I79, "&gt;1")&gt;1,AVERAGE(SMALL(($E79:I79),{1,2,3,4}))-$F$1,COUNTIF($G79:I79, "&gt;0")=1,AVERAGE(SMALL(($E79:I79),{1,2,3}))-$F$1,COUNTIF($G79:I79, "=0")=0,AVERAGE(SMALL(($E79:I79),{1,2}))-$F$1)</f>
        <v>4.7666666666666728</v>
      </c>
      <c r="V79" s="29">
        <f>_xlfn.IFS(COUNTIF($G79:J79, "&gt;1")&gt;6,AVERAGE(SMALL(($G79:J79),{1,2,3,4,5}))-$F$1,COUNTIF($G79:J79, "&gt;1")&gt;5,AVERAGE(SMALL(($G79:J79),{1,2,3,4}))-$F$1,COUNTIF($G79:J79, "&gt;1")&gt;3,AVERAGE(SMALL(($F79:J79),{1,2,3,4}))-$F$1,COUNTIF($G79:J79, "&gt;1")&gt;1,AVERAGE(SMALL(($E79:J79),{1,2,3,4}))-$F$1,COUNTIF($G79:J79, "&gt;0")=1,AVERAGE(SMALL(($E79:J79),{1,2,3}))-$F$1,COUNTIF($G79:J79, "=0")=0,AVERAGE(SMALL(($E79:J79),{1,2}))-$F$1)</f>
        <v>4.8083333333333371</v>
      </c>
      <c r="W79" s="29">
        <f>_xlfn.IFS(COUNTIF($G79:K79, "&gt;1")&gt;6,AVERAGE(SMALL(($G79:K79),{1,2,3,4,5}))-$F$1,COUNTIF($G79:K79, "&gt;1")&gt;5,AVERAGE(SMALL(($G79:K79),{1,2,3,4}))-$F$1,COUNTIF($G79:K79, "&gt;1")&gt;3,AVERAGE(SMALL(($F79:K79),{1,2,3,4}))-$F$1,COUNTIF($G79:K79, "&gt;1")&gt;1,AVERAGE(SMALL(($E79:K79),{1,2,3,4}))-$F$1,COUNTIF($G79:K79, "&gt;0")=1,AVERAGE(SMALL(($E79:K79),{1,2,3}))-$F$1,COUNTIF($G79:K79, "=0")=0,AVERAGE(SMALL(($E79:K79),{1,2}))-$F$1)</f>
        <v>4.8083333333333371</v>
      </c>
      <c r="X79" s="29">
        <f>_xlfn.IFS(COUNTIF($G79:L79, "&gt;1")&gt;6,AVERAGE(SMALL(($G79:L79),{1,2,3,4,5}))-$F$1,COUNTIF($G79:L79, "&gt;1")&gt;5,AVERAGE(SMALL(($G79:L79),{1,2,3,4}))-$F$1,COUNTIF($G79:L79, "&gt;1")&gt;3,AVERAGE(SMALL(($F79:L79),{1,2,3,4}))-$F$1,COUNTIF($G79:L79, "&gt;1")&gt;1,AVERAGE(SMALL(($E79:L79),{1,2,3,4}))-$F$1,COUNTIF($G79:L79, "&gt;0")=1,AVERAGE(SMALL(($E79:L79),{1,2,3}))-$F$1,COUNTIF($G79:L79, "=0")=0,AVERAGE(SMALL(($E79:L79),{1,2}))-$F$1)</f>
        <v>4.5583333333333371</v>
      </c>
      <c r="Y79" s="29">
        <f>_xlfn.IFS(COUNTIF($G79:M79, "&gt;1")&gt;6,AVERAGE(SMALL(($G79:M79),{1,2,3,4,5}))-$F$1,COUNTIF($G79:M79, "&gt;1")&gt;5,AVERAGE(SMALL(($G79:M79),{1,2,3,4}))-$F$1,COUNTIF($G79:M79, "&gt;1")&gt;3,AVERAGE(SMALL(($F79:M79),{1,2,3,4}))-$F$1,COUNTIF($G79:M79, "&gt;1")&gt;1,AVERAGE(SMALL(($E79:M79),{1,2,3,4}))-$F$1,COUNTIF($G79:M79, "&gt;0")=1,AVERAGE(SMALL(($E79:M79),{1,2,3}))-$F$1,COUNTIF($G79:M79, "=0")=0,AVERAGE(SMALL(($E79:M79),{1,2}))-$F$1)</f>
        <v>4.3500000000000014</v>
      </c>
      <c r="Z79" s="29">
        <f>_xlfn.IFS(COUNTIF($G79:N79, "&gt;1")&gt;6,AVERAGE(SMALL(($G79:N79),{1,2,3,4,5}))-$F$1,COUNTIF($G79:N79, "&gt;1")&gt;5,AVERAGE(SMALL(($G79:N79),{1,2,3,4}))-$F$1,COUNTIF($G79:N79, "&gt;1")&gt;3,AVERAGE(SMALL(($F79:N79),{1,2,3,4}))-$F$1,COUNTIF($G79:N79, "&gt;1")&gt;1,AVERAGE(SMALL(($E79:N79),{1,2,3,4}))-$F$1,COUNTIF($G79:N79, "&gt;0")=1,AVERAGE(SMALL(($E79:N79),{1,2,3}))-$F$1,COUNTIF($G79:N79, "=0")=0,AVERAGE(SMALL(($E79:N79),{1,2}))-$F$1)</f>
        <v>4</v>
      </c>
      <c r="AA79" s="29">
        <f>_xlfn.IFS(COUNTIF($G79:O79, "&gt;1")&gt;6,AVERAGE(SMALL(($G79:O79),{1,2,3,4,5}))-$F$1,COUNTIF($G79:O79, "&gt;1")&gt;5,AVERAGE(SMALL(($G79:O79),{1,2,3,4}))-$F$1,COUNTIF($G79:O79, "&gt;1")&gt;3,AVERAGE(SMALL(($F79:O79),{1,2,3,4}))-$F$1,COUNTIF($G79:O79, "&gt;1")&gt;1,AVERAGE(SMALL(($E79:O79),{1,2,3,4}))-$F$1,COUNTIF($G79:O79, "&gt;0")=1,AVERAGE(SMALL(($E79:O79),{1,2,3}))-$F$1,COUNTIF($G79:O79, "=0")=0,AVERAGE(SMALL(($E79:O79),{1,2}))-$F$1)</f>
        <v>3.8000000000000043</v>
      </c>
      <c r="AB79" s="29">
        <f>_xlfn.IFS(COUNTIF($G79:P79, "&gt;1")&gt;6,AVERAGE(SMALL(($G79:P79),{1,2,3,4,5}))-$F$1,COUNTIF($G79:P79, "&gt;1")&gt;5,AVERAGE(SMALL(($G79:P79),{1,2,3,4}))-$F$1,COUNTIF($G79:P79, "&gt;1")&gt;3,AVERAGE(SMALL(($F79:P79),{1,2,3,4}))-$F$1,COUNTIF($G79:P79, "&gt;1")&gt;1,AVERAGE(SMALL(($E79:P79),{1,2,3,4}))-$F$1,COUNTIF($G79:P79, "&gt;0")=1,AVERAGE(SMALL(($E79:P79),{1,2,3}))-$F$1,COUNTIF($G79:P79, "=0")=0,AVERAGE(SMALL(($E79:P79),{1,2}))-$F$1)</f>
        <v>3.8000000000000043</v>
      </c>
      <c r="AC79" s="29">
        <f>_xlfn.IFS(COUNTIF($G79:Q79, "&gt;1")&gt;6,AVERAGE(SMALL(($G79:Q79),{1,2,3,4,5}))-$F$1,COUNTIF($G79:Q79, "&gt;1")&gt;5,AVERAGE(SMALL(($G79:Q79),{1,2,3,4}))-$F$1,COUNTIF($G79:Q79, "&gt;1")&gt;3,AVERAGE(SMALL(($F79:Q79),{1,2,3,4}))-$F$1,COUNTIF($G79:Q79, "&gt;1")&gt;1,AVERAGE(SMALL(($E79:Q79),{1,2,3,4}))-$F$1,COUNTIF($G79:Q79, "&gt;0")=1,AVERAGE(SMALL(($E79:Q79),{1,2,3}))-$F$1,COUNTIF($G79:Q79, "=0")=0,AVERAGE(SMALL(($E79:Q79),{1,2}))-$F$1)</f>
        <v>3.8000000000000043</v>
      </c>
      <c r="AD79" s="30">
        <f t="shared" si="11"/>
        <v>8</v>
      </c>
      <c r="AE79" s="31">
        <v>2</v>
      </c>
    </row>
    <row r="80" spans="1:31" ht="15.75" x14ac:dyDescent="0.25">
      <c r="A80" s="25" t="s">
        <v>127</v>
      </c>
      <c r="B80" s="26" t="str">
        <f>INDEX('[1]2025 Sign Ups'!$C$2:$C$103,MATCH(A80,'[1]2025 Sign Ups'!$B$2:$B$103,0))</f>
        <v>Y</v>
      </c>
      <c r="C80" s="26">
        <f>VLOOKUP($A80,'[1]2025 Sign Ups'!$B$2:$F$127,4,FALSE)</f>
        <v>9</v>
      </c>
      <c r="D80" s="26" t="str">
        <f>VLOOKUP($A80,'[1]2025 Sign Ups'!$B$2:$G$127,5,FALSE)</f>
        <v>R</v>
      </c>
      <c r="E80" s="27">
        <f t="shared" si="12"/>
        <v>38.6</v>
      </c>
      <c r="F80" s="48">
        <f t="shared" si="10"/>
        <v>38.6</v>
      </c>
      <c r="G80" s="28" t="str">
        <f>INDEX('[1]WK 1 F9 2025'!$Y$4:$Y$105, MATCH(A80,'[1]WK 1 F9 2025'!$N$4:$N$105,0))</f>
        <v/>
      </c>
      <c r="H80" s="28">
        <f>INDEX('[1]WK 2 B9 2025'!$Y$4:$Y$105, MATCH($A80,'[1]WK 2 B9 2025'!$N$4:$N$105,0))</f>
        <v>40</v>
      </c>
      <c r="I80" s="28">
        <f>INDEX('[1]WK 3 F9 2025'!$Y$4:$Y$107, MATCH(A80,'[1]WK 3 F9 2025'!$N$4:$N$107,0))</f>
        <v>41</v>
      </c>
      <c r="J80" s="28">
        <f>INDEX('[1]WK 4 B9 2025'!$Y$4:$Y$105, MATCH(A80,'[1]WK 4 B9 2025'!$N$4:$N$105,0))</f>
        <v>38</v>
      </c>
      <c r="K80" s="28" t="str">
        <f>INDEX('[1]WK 5 F9 2025'!$Y$4:$Y$105, MATCH(A80,'[1]WK 5 F9 2025'!$N$4:$N$105,0))</f>
        <v/>
      </c>
      <c r="L80" s="28" t="str">
        <f>INDEX('[1]WK 6 B9 2025'!$Y$4:$Y$105, MATCH(A80,'[1]WK 6 B9 2025'!$N$4:$N$105,0))</f>
        <v/>
      </c>
      <c r="M80" s="28">
        <f>INDEX('[1]WK 7 F9 2025'!$Y$4:$Y$107, MATCH(A80,'[1]WK 7 F9 2025'!$N$4:$N$107,0))</f>
        <v>38</v>
      </c>
      <c r="N80" s="28">
        <f>INDEX('[1]WK 8 B9 2025'!$Y$4:$Y$103, MATCH(A80,'[1]WK 8 B9 2025'!$N$4:$N$103,0))</f>
        <v>36</v>
      </c>
      <c r="O80" s="28">
        <f>INDEX('[1]WK 9 F9 2025'!$Y$4:$Y$105, MATCH(A80,'[1]WK 9 F9 2025'!$N$4:$N$105,0))</f>
        <v>39</v>
      </c>
      <c r="P80" s="28" t="str">
        <f>INDEX('[1]WK 10 B9 2025'!$Y$4:$Y$103, MATCH(A80,'[1]WK 10 B9 2025'!$N$4:$N$103,0))</f>
        <v/>
      </c>
      <c r="Q80" s="28" t="str">
        <f>INDEX('[1]WK 11 F9 2025'!$Y$4:$Y$105, MATCH(A80,'[1]WK 11 F9 2025'!$N$4:$N$105,0))</f>
        <v/>
      </c>
      <c r="R80" s="27">
        <f>VLOOKUP($A80,'[1]2025 Sign Ups'!$B$2:$K$104,3,FALSE)</f>
        <v>3.2000000000000028</v>
      </c>
      <c r="S80" s="29">
        <f>_xlfn.IFS(COUNTIF($G80:G80, "&gt;1")&gt;6,AVERAGE(SMALL(($G80:G80),{1,2,3,4,5}))-$F$1,COUNTIF($G80:G80, "&gt;1")&gt;5,AVERAGE(SMALL(($G80:G80),{1,2,3,4}))-$F$1,COUNTIF($G80:G80, "&gt;1")&gt;3,AVERAGE(SMALL(($F80:G80),{1,2,3,4}))-$F$1,COUNTIF($G80:G80, "&gt;1")&gt;1,AVERAGE(SMALL(($E80:G80),{1,2,3,4}))-$F$1,COUNTIF($G80:G80, "&gt;0")=1,AVERAGE(SMALL(($E80:G80),{1,2,3}))-$F$1,COUNTIF($G80:G80, "=0")=0,AVERAGE(SMALL(($E80:G80),{1,2}))-$F$1)</f>
        <v>3.2000000000000028</v>
      </c>
      <c r="T80" s="29">
        <f>_xlfn.IFS(COUNTIF($G80:H80, "&gt;1")&gt;6,AVERAGE(SMALL(($G80:H80),{1,2,3,4,5}))-$F$1,COUNTIF($G80:H80, "&gt;1")&gt;5,AVERAGE(SMALL(($G80:H80),{1,2,3,4}))-$F$1,COUNTIF($G80:H80, "&gt;1")&gt;3,AVERAGE(SMALL(($F80:H80),{1,2,3,4}))-$F$1,COUNTIF($G80:H80, "&gt;1")&gt;1,AVERAGE(SMALL(($E80:H80),{1,2,3,4}))-$F$1,COUNTIF($G80:H80, "&gt;0")=1,AVERAGE(SMALL(($E80:H80),{1,2,3}))-$F$1,COUNTIF($G80:H80, "=0")=0,AVERAGE(SMALL(($E80:H80),{1,2}))-$F$1)</f>
        <v>3.6666666666666714</v>
      </c>
      <c r="U80" s="29">
        <f>_xlfn.IFS(COUNTIF($G80:I80, "&gt;1")&gt;6,AVERAGE(SMALL(($G80:I80),{1,2,3,4,5}))-$F$1,COUNTIF($G80:I80, "&gt;1")&gt;5,AVERAGE(SMALL(($G80:I80),{1,2,3,4}))-$F$1,COUNTIF($G80:I80, "&gt;1")&gt;3,AVERAGE(SMALL(($F80:I80),{1,2,3,4}))-$F$1,COUNTIF($G80:I80, "&gt;1")&gt;1,AVERAGE(SMALL(($E80:I80),{1,2,3,4}))-$F$1,COUNTIF($G80:I80, "&gt;0")=1,AVERAGE(SMALL(($E80:I80),{1,2,3}))-$F$1,COUNTIF($G80:I80, "=0")=0,AVERAGE(SMALL(($E80:I80),{1,2}))-$F$1)</f>
        <v>4.1499999999999986</v>
      </c>
      <c r="V80" s="29">
        <f>_xlfn.IFS(COUNTIF($G80:J80, "&gt;1")&gt;6,AVERAGE(SMALL(($G80:J80),{1,2,3,4,5}))-$F$1,COUNTIF($G80:J80, "&gt;1")&gt;5,AVERAGE(SMALL(($G80:J80),{1,2,3,4}))-$F$1,COUNTIF($G80:J80, "&gt;1")&gt;3,AVERAGE(SMALL(($F80:J80),{1,2,3,4}))-$F$1,COUNTIF($G80:J80, "&gt;1")&gt;1,AVERAGE(SMALL(($E80:J80),{1,2,3,4}))-$F$1,COUNTIF($G80:J80, "&gt;0")=1,AVERAGE(SMALL(($E80:J80),{1,2,3}))-$F$1,COUNTIF($G80:J80, "=0")=0,AVERAGE(SMALL(($E80:J80),{1,2}))-$F$1)</f>
        <v>3.3999999999999986</v>
      </c>
      <c r="W80" s="29">
        <f>_xlfn.IFS(COUNTIF($G80:K80, "&gt;1")&gt;6,AVERAGE(SMALL(($G80:K80),{1,2,3,4,5}))-$F$1,COUNTIF($G80:K80, "&gt;1")&gt;5,AVERAGE(SMALL(($G80:K80),{1,2,3,4}))-$F$1,COUNTIF($G80:K80, "&gt;1")&gt;3,AVERAGE(SMALL(($F80:K80),{1,2,3,4}))-$F$1,COUNTIF($G80:K80, "&gt;1")&gt;1,AVERAGE(SMALL(($E80:K80),{1,2,3,4}))-$F$1,COUNTIF($G80:K80, "&gt;0")=1,AVERAGE(SMALL(($E80:K80),{1,2,3}))-$F$1,COUNTIF($G80:K80, "=0")=0,AVERAGE(SMALL(($E80:K80),{1,2}))-$F$1)</f>
        <v>3.3999999999999986</v>
      </c>
      <c r="X80" s="29">
        <f>_xlfn.IFS(COUNTIF($G80:L80, "&gt;1")&gt;6,AVERAGE(SMALL(($G80:L80),{1,2,3,4,5}))-$F$1,COUNTIF($G80:L80, "&gt;1")&gt;5,AVERAGE(SMALL(($G80:L80),{1,2,3,4}))-$F$1,COUNTIF($G80:L80, "&gt;1")&gt;3,AVERAGE(SMALL(($F80:L80),{1,2,3,4}))-$F$1,COUNTIF($G80:L80, "&gt;1")&gt;1,AVERAGE(SMALL(($E80:L80),{1,2,3,4}))-$F$1,COUNTIF($G80:L80, "&gt;0")=1,AVERAGE(SMALL(($E80:L80),{1,2,3}))-$F$1,COUNTIF($G80:L80, "=0")=0,AVERAGE(SMALL(($E80:L80),{1,2}))-$F$1)</f>
        <v>3.3999999999999986</v>
      </c>
      <c r="Y80" s="29">
        <f>_xlfn.IFS(COUNTIF($G80:M80, "&gt;1")&gt;6,AVERAGE(SMALL(($G80:M80),{1,2,3,4,5}))-$F$1,COUNTIF($G80:M80, "&gt;1")&gt;5,AVERAGE(SMALL(($G80:M80),{1,2,3,4}))-$F$1,COUNTIF($G80:M80, "&gt;1")&gt;3,AVERAGE(SMALL(($F80:M80),{1,2,3,4}))-$F$1,COUNTIF($G80:M80, "&gt;1")&gt;1,AVERAGE(SMALL(($E80:M80),{1,2,3,4}))-$F$1,COUNTIF($G80:M80, "&gt;0")=1,AVERAGE(SMALL(($E80:M80),{1,2,3}))-$F$1,COUNTIF($G80:M80, "=0")=0,AVERAGE(SMALL(($E80:M80),{1,2}))-$F$1)</f>
        <v>3.25</v>
      </c>
      <c r="Z80" s="29">
        <f>_xlfn.IFS(COUNTIF($G80:N80, "&gt;1")&gt;6,AVERAGE(SMALL(($G80:N80),{1,2,3,4,5}))-$F$1,COUNTIF($G80:N80, "&gt;1")&gt;5,AVERAGE(SMALL(($G80:N80),{1,2,3,4}))-$F$1,COUNTIF($G80:N80, "&gt;1")&gt;3,AVERAGE(SMALL(($F80:N80),{1,2,3,4}))-$F$1,COUNTIF($G80:N80, "&gt;1")&gt;1,AVERAGE(SMALL(($E80:N80),{1,2,3,4}))-$F$1,COUNTIF($G80:N80, "&gt;0")=1,AVERAGE(SMALL(($E80:N80),{1,2,3}))-$F$1,COUNTIF($G80:N80, "=0")=0,AVERAGE(SMALL(($E80:N80),{1,2}))-$F$1)</f>
        <v>2.25</v>
      </c>
      <c r="AA80" s="29">
        <f>_xlfn.IFS(COUNTIF($G80:O80, "&gt;1")&gt;6,AVERAGE(SMALL(($G80:O80),{1,2,3,4,5}))-$F$1,COUNTIF($G80:O80, "&gt;1")&gt;5,AVERAGE(SMALL(($G80:O80),{1,2,3,4}))-$F$1,COUNTIF($G80:O80, "&gt;1")&gt;3,AVERAGE(SMALL(($F80:O80),{1,2,3,4}))-$F$1,COUNTIF($G80:O80, "&gt;1")&gt;1,AVERAGE(SMALL(($E80:O80),{1,2,3,4}))-$F$1,COUNTIF($G80:O80, "&gt;0")=1,AVERAGE(SMALL(($E80:O80),{1,2,3}))-$F$1,COUNTIF($G80:O80, "=0")=0,AVERAGE(SMALL(($E80:O80),{1,2}))-$F$1)</f>
        <v>2.3500000000000014</v>
      </c>
      <c r="AB80" s="29">
        <f>_xlfn.IFS(COUNTIF($G80:P80, "&gt;1")&gt;6,AVERAGE(SMALL(($G80:P80),{1,2,3,4,5}))-$F$1,COUNTIF($G80:P80, "&gt;1")&gt;5,AVERAGE(SMALL(($G80:P80),{1,2,3,4}))-$F$1,COUNTIF($G80:P80, "&gt;1")&gt;3,AVERAGE(SMALL(($F80:P80),{1,2,3,4}))-$F$1,COUNTIF($G80:P80, "&gt;1")&gt;1,AVERAGE(SMALL(($E80:P80),{1,2,3,4}))-$F$1,COUNTIF($G80:P80, "&gt;0")=1,AVERAGE(SMALL(($E80:P80),{1,2,3}))-$F$1,COUNTIF($G80:P80, "=0")=0,AVERAGE(SMALL(($E80:P80),{1,2}))-$F$1)</f>
        <v>2.3500000000000014</v>
      </c>
      <c r="AC80" s="29">
        <f>_xlfn.IFS(COUNTIF($G80:Q80, "&gt;1")&gt;6,AVERAGE(SMALL(($G80:Q80),{1,2,3,4,5}))-$F$1,COUNTIF($G80:Q80, "&gt;1")&gt;5,AVERAGE(SMALL(($G80:Q80),{1,2,3,4}))-$F$1,COUNTIF($G80:Q80, "&gt;1")&gt;3,AVERAGE(SMALL(($F80:Q80),{1,2,3,4}))-$F$1,COUNTIF($G80:Q80, "&gt;1")&gt;1,AVERAGE(SMALL(($E80:Q80),{1,2,3,4}))-$F$1,COUNTIF($G80:Q80, "&gt;0")=1,AVERAGE(SMALL(($E80:Q80),{1,2,3}))-$F$1,COUNTIF($G80:Q80, "=0")=0,AVERAGE(SMALL(($E80:Q80),{1,2}))-$F$1)</f>
        <v>2.3500000000000014</v>
      </c>
      <c r="AD80" s="30">
        <f t="shared" si="11"/>
        <v>6</v>
      </c>
      <c r="AE80" s="31">
        <v>2</v>
      </c>
    </row>
    <row r="81" spans="1:31" ht="15.75" x14ac:dyDescent="0.25">
      <c r="A81" s="25" t="s">
        <v>128</v>
      </c>
      <c r="B81" s="26" t="str">
        <f>INDEX('[1]2025 Sign Ups'!$C$2:$C$103,MATCH(A81,'[1]2025 Sign Ups'!$B$2:$B$103,0))</f>
        <v>Y</v>
      </c>
      <c r="C81" s="26">
        <f>VLOOKUP($A81,'[1]2025 Sign Ups'!$B$2:$F$127,4,FALSE)</f>
        <v>4</v>
      </c>
      <c r="D81" s="26" t="str">
        <f>VLOOKUP($A81,'[1]2025 Sign Ups'!$B$2:$G$127,5,FALSE)</f>
        <v>R</v>
      </c>
      <c r="E81" s="27">
        <f t="shared" si="12"/>
        <v>44.6</v>
      </c>
      <c r="F81" s="27">
        <f t="shared" si="10"/>
        <v>44.6</v>
      </c>
      <c r="G81" s="28" t="str">
        <f>INDEX('[1]WK 1 F9 2025'!$Y$4:$Y$105, MATCH(A81,'[1]WK 1 F9 2025'!$N$4:$N$105,0))</f>
        <v/>
      </c>
      <c r="H81" s="28">
        <f>INDEX('[1]WK 2 B9 2025'!$Y$4:$Y$105, MATCH($A81,'[1]WK 2 B9 2025'!$N$4:$N$105,0))</f>
        <v>50</v>
      </c>
      <c r="I81" s="28">
        <f>INDEX('[1]WK 3 F9 2025'!$Y$4:$Y$107, MATCH(A81,'[1]WK 3 F9 2025'!$N$4:$N$107,0))</f>
        <v>48</v>
      </c>
      <c r="J81" s="28">
        <f>INDEX('[1]WK 4 B9 2025'!$Y$4:$Y$105, MATCH(A81,'[1]WK 4 B9 2025'!$N$4:$N$105,0))</f>
        <v>46</v>
      </c>
      <c r="K81" s="28" t="str">
        <f>INDEX('[1]WK 5 F9 2025'!$Y$4:$Y$105, MATCH(A81,'[1]WK 5 F9 2025'!$N$4:$N$105,0))</f>
        <v/>
      </c>
      <c r="L81" s="28">
        <f>INDEX('[1]WK 6 B9 2025'!$Y$4:$Y$105, MATCH(A81,'[1]WK 6 B9 2025'!$N$4:$N$105,0))</f>
        <v>45</v>
      </c>
      <c r="M81" s="28">
        <f>INDEX('[1]WK 7 F9 2025'!$Y$4:$Y$107, MATCH(A81,'[1]WK 7 F9 2025'!$N$4:$N$107,0))</f>
        <v>44</v>
      </c>
      <c r="N81" s="28" t="str">
        <f>INDEX('[1]WK 8 B9 2025'!$Y$4:$Y$103, MATCH(A81,'[1]WK 8 B9 2025'!$N$4:$N$103,0))</f>
        <v/>
      </c>
      <c r="O81" s="28" t="str">
        <f>INDEX('[1]WK 9 F9 2025'!$Y$4:$Y$105, MATCH(A81,'[1]WK 9 F9 2025'!$N$4:$N$105,0))</f>
        <v/>
      </c>
      <c r="P81" s="28" t="str">
        <f>INDEX('[1]WK 10 B9 2025'!$Y$4:$Y$103, MATCH(A81,'[1]WK 10 B9 2025'!$N$4:$N$103,0))</f>
        <v/>
      </c>
      <c r="Q81" s="28" t="str">
        <f>INDEX('[1]WK 11 F9 2025'!$Y$4:$Y$105, MATCH(A81,'[1]WK 11 F9 2025'!$N$4:$N$105,0))</f>
        <v/>
      </c>
      <c r="R81" s="27">
        <f>VLOOKUP($A81,'[1]2025 Sign Ups'!$B$2:$K$104,3,FALSE)</f>
        <v>9.2000000000000028</v>
      </c>
      <c r="S81" s="29">
        <f>_xlfn.IFS(COUNTIF($G81:G81, "&gt;1")&gt;6,AVERAGE(SMALL(($G81:G81),{1,2,3,4,5}))-$F$1,COUNTIF($G81:G81, "&gt;1")&gt;5,AVERAGE(SMALL(($G81:G81),{1,2,3,4}))-$F$1,COUNTIF($G81:G81, "&gt;1")&gt;3,AVERAGE(SMALL(($F81:G81),{1,2,3,4}))-$F$1,COUNTIF($G81:G81, "&gt;1")&gt;1,AVERAGE(SMALL(($E81:G81),{1,2,3,4}))-$F$1,COUNTIF($G81:G81, "&gt;0")=1,AVERAGE(SMALL(($E81:G81),{1,2,3}))-$F$1,COUNTIF($G81:G81, "=0")=0,AVERAGE(SMALL(($E81:G81),{1,2}))-$F$1)</f>
        <v>9.2000000000000028</v>
      </c>
      <c r="T81" s="29">
        <f>_xlfn.IFS(COUNTIF($G81:H81, "&gt;1")&gt;6,AVERAGE(SMALL(($G81:H81),{1,2,3,4,5}))-$F$1,COUNTIF($G81:H81, "&gt;1")&gt;5,AVERAGE(SMALL(($G81:H81),{1,2,3,4}))-$F$1,COUNTIF($G81:H81, "&gt;1")&gt;3,AVERAGE(SMALL(($F81:H81),{1,2,3,4}))-$F$1,COUNTIF($G81:H81, "&gt;1")&gt;1,AVERAGE(SMALL(($E81:H81),{1,2,3,4}))-$F$1,COUNTIF($G81:H81, "&gt;0")=1,AVERAGE(SMALL(($E81:H81),{1,2,3}))-$F$1,COUNTIF($G81:H81, "=0")=0,AVERAGE(SMALL(($E81:H81),{1,2}))-$F$1)</f>
        <v>11</v>
      </c>
      <c r="U81" s="29">
        <f>_xlfn.IFS(COUNTIF($G81:I81, "&gt;1")&gt;6,AVERAGE(SMALL(($G81:I81),{1,2,3,4,5}))-$F$1,COUNTIF($G81:I81, "&gt;1")&gt;5,AVERAGE(SMALL(($G81:I81),{1,2,3,4}))-$F$1,COUNTIF($G81:I81, "&gt;1")&gt;3,AVERAGE(SMALL(($F81:I81),{1,2,3,4}))-$F$1,COUNTIF($G81:I81, "&gt;1")&gt;1,AVERAGE(SMALL(($E81:I81),{1,2,3,4}))-$F$1,COUNTIF($G81:I81, "&gt;0")=1,AVERAGE(SMALL(($E81:I81),{1,2,3}))-$F$1,COUNTIF($G81:I81, "=0")=0,AVERAGE(SMALL(($E81:I81),{1,2}))-$F$1)</f>
        <v>11.399999999999999</v>
      </c>
      <c r="V81" s="29">
        <f>_xlfn.IFS(COUNTIF($G81:J81, "&gt;1")&gt;6,AVERAGE(SMALL(($G81:J81),{1,2,3,4,5}))-$F$1,COUNTIF($G81:J81, "&gt;1")&gt;5,AVERAGE(SMALL(($G81:J81),{1,2,3,4}))-$F$1,COUNTIF($G81:J81, "&gt;1")&gt;3,AVERAGE(SMALL(($F81:J81),{1,2,3,4}))-$F$1,COUNTIF($G81:J81, "&gt;1")&gt;1,AVERAGE(SMALL(($E81:J81),{1,2,3,4}))-$F$1,COUNTIF($G81:J81, "&gt;0")=1,AVERAGE(SMALL(($E81:J81),{1,2,3}))-$F$1,COUNTIF($G81:J81, "=0")=0,AVERAGE(SMALL(($E81:J81),{1,2}))-$F$1)</f>
        <v>10.399999999999999</v>
      </c>
      <c r="W81" s="29">
        <f>_xlfn.IFS(COUNTIF($G81:K81, "&gt;1")&gt;6,AVERAGE(SMALL(($G81:K81),{1,2,3,4,5}))-$F$1,COUNTIF($G81:K81, "&gt;1")&gt;5,AVERAGE(SMALL(($G81:K81),{1,2,3,4}))-$F$1,COUNTIF($G81:K81, "&gt;1")&gt;3,AVERAGE(SMALL(($F81:K81),{1,2,3,4}))-$F$1,COUNTIF($G81:K81, "&gt;1")&gt;1,AVERAGE(SMALL(($E81:K81),{1,2,3,4}))-$F$1,COUNTIF($G81:K81, "&gt;0")=1,AVERAGE(SMALL(($E81:K81),{1,2,3}))-$F$1,COUNTIF($G81:K81, "=0")=0,AVERAGE(SMALL(($E81:K81),{1,2}))-$F$1)</f>
        <v>10.399999999999999</v>
      </c>
      <c r="X81" s="29">
        <f>_xlfn.IFS(COUNTIF($G81:L81, "&gt;1")&gt;6,AVERAGE(SMALL(($G81:L81),{1,2,3,4,5}))-$F$1,COUNTIF($G81:L81, "&gt;1")&gt;5,AVERAGE(SMALL(($G81:L81),{1,2,3,4}))-$F$1,COUNTIF($G81:L81, "&gt;1")&gt;3,AVERAGE(SMALL(($F81:L81),{1,2,3,4}))-$F$1,COUNTIF($G81:L81, "&gt;1")&gt;1,AVERAGE(SMALL(($E81:L81),{1,2,3,4}))-$F$1,COUNTIF($G81:L81, "&gt;0")=1,AVERAGE(SMALL(($E81:L81),{1,2,3}))-$F$1,COUNTIF($G81:L81, "=0")=0,AVERAGE(SMALL(($E81:L81),{1,2}))-$F$1)</f>
        <v>10.5</v>
      </c>
      <c r="Y81" s="29">
        <f>_xlfn.IFS(COUNTIF($G81:M81, "&gt;1")&gt;6,AVERAGE(SMALL(($G81:M81),{1,2,3,4,5}))-$F$1,COUNTIF($G81:M81, "&gt;1")&gt;5,AVERAGE(SMALL(($G81:M81),{1,2,3,4}))-$F$1,COUNTIF($G81:M81, "&gt;1")&gt;3,AVERAGE(SMALL(($F81:M81),{1,2,3,4}))-$F$1,COUNTIF($G81:M81, "&gt;1")&gt;1,AVERAGE(SMALL(($E81:M81),{1,2,3,4}))-$F$1,COUNTIF($G81:M81, "&gt;0")=1,AVERAGE(SMALL(($E81:M81),{1,2,3}))-$F$1,COUNTIF($G81:M81, "=0")=0,AVERAGE(SMALL(($E81:M81),{1,2}))-$F$1)</f>
        <v>9.5</v>
      </c>
      <c r="Z81" s="29">
        <f>_xlfn.IFS(COUNTIF($G81:N81, "&gt;1")&gt;6,AVERAGE(SMALL(($G81:N81),{1,2,3,4,5}))-$F$1,COUNTIF($G81:N81, "&gt;1")&gt;5,AVERAGE(SMALL(($G81:N81),{1,2,3,4}))-$F$1,COUNTIF($G81:N81, "&gt;1")&gt;3,AVERAGE(SMALL(($F81:N81),{1,2,3,4}))-$F$1,COUNTIF($G81:N81, "&gt;1")&gt;1,AVERAGE(SMALL(($E81:N81),{1,2,3,4}))-$F$1,COUNTIF($G81:N81, "&gt;0")=1,AVERAGE(SMALL(($E81:N81),{1,2,3}))-$F$1,COUNTIF($G81:N81, "=0")=0,AVERAGE(SMALL(($E81:N81),{1,2}))-$F$1)</f>
        <v>9.5</v>
      </c>
      <c r="AA81" s="29">
        <f>_xlfn.IFS(COUNTIF($G81:O81, "&gt;1")&gt;6,AVERAGE(SMALL(($G81:O81),{1,2,3,4,5}))-$F$1,COUNTIF($G81:O81, "&gt;1")&gt;5,AVERAGE(SMALL(($G81:O81),{1,2,3,4}))-$F$1,COUNTIF($G81:O81, "&gt;1")&gt;3,AVERAGE(SMALL(($F81:O81),{1,2,3,4}))-$F$1,COUNTIF($G81:O81, "&gt;1")&gt;1,AVERAGE(SMALL(($E81:O81),{1,2,3,4}))-$F$1,COUNTIF($G81:O81, "&gt;0")=1,AVERAGE(SMALL(($E81:O81),{1,2,3}))-$F$1,COUNTIF($G81:O81, "=0")=0,AVERAGE(SMALL(($E81:O81),{1,2}))-$F$1)</f>
        <v>9.5</v>
      </c>
      <c r="AB81" s="29">
        <f>_xlfn.IFS(COUNTIF($G81:P81, "&gt;1")&gt;6,AVERAGE(SMALL(($G81:P81),{1,2,3,4,5}))-$F$1,COUNTIF($G81:P81, "&gt;1")&gt;5,AVERAGE(SMALL(($G81:P81),{1,2,3,4}))-$F$1,COUNTIF($G81:P81, "&gt;1")&gt;3,AVERAGE(SMALL(($F81:P81),{1,2,3,4}))-$F$1,COUNTIF($G81:P81, "&gt;1")&gt;1,AVERAGE(SMALL(($E81:P81),{1,2,3,4}))-$F$1,COUNTIF($G81:P81, "&gt;0")=1,AVERAGE(SMALL(($E81:P81),{1,2,3}))-$F$1,COUNTIF($G81:P81, "=0")=0,AVERAGE(SMALL(($E81:P81),{1,2}))-$F$1)</f>
        <v>9.5</v>
      </c>
      <c r="AC81" s="29">
        <f>_xlfn.IFS(COUNTIF($G81:Q81, "&gt;1")&gt;6,AVERAGE(SMALL(($G81:Q81),{1,2,3,4,5}))-$F$1,COUNTIF($G81:Q81, "&gt;1")&gt;5,AVERAGE(SMALL(($G81:Q81),{1,2,3,4}))-$F$1,COUNTIF($G81:Q81, "&gt;1")&gt;3,AVERAGE(SMALL(($F81:Q81),{1,2,3,4}))-$F$1,COUNTIF($G81:Q81, "&gt;1")&gt;1,AVERAGE(SMALL(($E81:Q81),{1,2,3,4}))-$F$1,COUNTIF($G81:Q81, "&gt;0")=1,AVERAGE(SMALL(($E81:Q81),{1,2,3}))-$F$1,COUNTIF($G81:Q81, "=0")=0,AVERAGE(SMALL(($E81:Q81),{1,2}))-$F$1)</f>
        <v>9.5</v>
      </c>
      <c r="AD81" s="30">
        <f t="shared" si="11"/>
        <v>5</v>
      </c>
      <c r="AE81" s="31">
        <v>2</v>
      </c>
    </row>
    <row r="82" spans="1:31" ht="15.75" x14ac:dyDescent="0.25">
      <c r="A82" s="25" t="s">
        <v>129</v>
      </c>
      <c r="B82" s="26" t="str">
        <f>INDEX('[1]2025 Sign Ups'!$C$2:$C$103,MATCH(A82,'[1]2025 Sign Ups'!$B$2:$B$103,0))</f>
        <v>Y</v>
      </c>
      <c r="C82" s="26">
        <f>VLOOKUP($A82,'[1]2025 Sign Ups'!$B$2:$F$127,4,FALSE)</f>
        <v>9</v>
      </c>
      <c r="D82" s="26" t="str">
        <f>VLOOKUP($A82,'[1]2025 Sign Ups'!$B$2:$G$127,5,FALSE)</f>
        <v>R</v>
      </c>
      <c r="E82" s="27">
        <f t="shared" si="12"/>
        <v>52.8</v>
      </c>
      <c r="F82" s="27">
        <f t="shared" si="10"/>
        <v>52.8</v>
      </c>
      <c r="G82" s="27">
        <f>INDEX('[1]WK 1 F9 2025'!$Y$4:$Y$105, MATCH(A82,'[1]WK 1 F9 2025'!$N$4:$N$105,0))</f>
        <v>59</v>
      </c>
      <c r="H82" s="27" t="str">
        <f>INDEX('[1]WK 2 B9 2025'!$Y$4:$Y$105, MATCH($A82,'[1]WK 2 B9 2025'!$N$4:$N$105,0))</f>
        <v/>
      </c>
      <c r="I82" s="27" t="str">
        <f>INDEX('[1]WK 3 F9 2025'!$Y$4:$Y$107, MATCH(A82,'[1]WK 3 F9 2025'!$N$4:$N$107,0))</f>
        <v/>
      </c>
      <c r="J82" s="27">
        <f>INDEX('[1]WK 4 B9 2025'!$Y$4:$Y$105, MATCH(A82,'[1]WK 4 B9 2025'!$N$4:$N$105,0))</f>
        <v>57</v>
      </c>
      <c r="K82" s="27" t="str">
        <f>INDEX('[1]WK 5 F9 2025'!$Y$4:$Y$105, MATCH(A82,'[1]WK 5 F9 2025'!$N$4:$N$105,0))</f>
        <v/>
      </c>
      <c r="L82" s="27" t="str">
        <f>INDEX('[1]WK 6 B9 2025'!$Y$4:$Y$105, MATCH(A82,'[1]WK 6 B9 2025'!$N$4:$N$105,0))</f>
        <v/>
      </c>
      <c r="M82" s="27">
        <f>INDEX('[1]WK 7 F9 2025'!$Y$4:$Y$107, MATCH(A82,'[1]WK 7 F9 2025'!$N$4:$N$107,0))</f>
        <v>46</v>
      </c>
      <c r="N82" s="27" t="str">
        <f>INDEX('[1]WK 8 B9 2025'!$Y$4:$Y$103, MATCH(A82,'[1]WK 8 B9 2025'!$N$4:$N$103,0))</f>
        <v/>
      </c>
      <c r="O82" s="27" t="str">
        <f>INDEX('[1]WK 9 F9 2025'!$Y$4:$Y$105, MATCH(A82,'[1]WK 9 F9 2025'!$N$4:$N$105,0))</f>
        <v/>
      </c>
      <c r="P82" s="27" t="str">
        <f>INDEX('[1]WK 10 B9 2025'!$Y$4:$Y$103, MATCH(A82,'[1]WK 10 B9 2025'!$N$4:$N$103,0))</f>
        <v/>
      </c>
      <c r="Q82" s="27" t="str">
        <f>INDEX('[1]WK 11 F9 2025'!$Y$4:$Y$105, MATCH(A82,'[1]WK 11 F9 2025'!$N$4:$N$105,0))</f>
        <v/>
      </c>
      <c r="R82" s="27">
        <f>VLOOKUP($A82,'[1]2025 Sign Ups'!$B$2:$K$104,3,FALSE)</f>
        <v>17.399999999999999</v>
      </c>
      <c r="S82" s="29">
        <f>_xlfn.IFS(COUNTIF($G82:G82, "&gt;1")&gt;6,AVERAGE(SMALL(($G82:G82),{1,2,3,4,5}))-$F$1,COUNTIF($G82:G82, "&gt;1")&gt;5,AVERAGE(SMALL(($G82:G82),{1,2,3,4}))-$F$1,COUNTIF($G82:G82, "&gt;1")&gt;3,AVERAGE(SMALL(($F82:G82),{1,2,3,4}))-$F$1,COUNTIF($G82:G82, "&gt;1")&gt;1,AVERAGE(SMALL(($E82:G82),{1,2,3,4}))-$F$1,COUNTIF($G82:G82, "&gt;0")=1,AVERAGE(SMALL(($E82:G82),{1,2,3}))-$F$1,COUNTIF($G82:G82, "=0")=0,AVERAGE(SMALL(($E82:G82),{1,2}))-$F$1)</f>
        <v>19.466666666666669</v>
      </c>
      <c r="T82" s="29">
        <f>_xlfn.IFS(COUNTIF($G82:H82, "&gt;1")&gt;6,AVERAGE(SMALL(($G82:H82),{1,2,3,4,5}))-$F$1,COUNTIF($G82:H82, "&gt;1")&gt;5,AVERAGE(SMALL(($G82:H82),{1,2,3,4}))-$F$1,COUNTIF($G82:H82, "&gt;1")&gt;3,AVERAGE(SMALL(($F82:H82),{1,2,3,4}))-$F$1,COUNTIF($G82:H82, "&gt;1")&gt;1,AVERAGE(SMALL(($E82:H82),{1,2,3,4}))-$F$1,COUNTIF($G82:H82, "&gt;0")=1,AVERAGE(SMALL(($E82:H82),{1,2,3}))-$F$1,COUNTIF($G82:H82, "=0")=0,AVERAGE(SMALL(($E82:H82),{1,2}))-$F$1)</f>
        <v>19.466666666666669</v>
      </c>
      <c r="U82" s="29">
        <f>_xlfn.IFS(COUNTIF($G82:I82, "&gt;1")&gt;6,AVERAGE(SMALL(($G82:I82),{1,2,3,4,5}))-$F$1,COUNTIF($G82:I82, "&gt;1")&gt;5,AVERAGE(SMALL(($G82:I82),{1,2,3,4}))-$F$1,COUNTIF($G82:I82, "&gt;1")&gt;3,AVERAGE(SMALL(($F82:I82),{1,2,3,4}))-$F$1,COUNTIF($G82:I82, "&gt;1")&gt;1,AVERAGE(SMALL(($E82:I82),{1,2,3,4}))-$F$1,COUNTIF($G82:I82, "&gt;0")=1,AVERAGE(SMALL(($E82:I82),{1,2,3}))-$F$1,COUNTIF($G82:I82, "=0")=0,AVERAGE(SMALL(($E82:I82),{1,2}))-$F$1)</f>
        <v>19.466666666666669</v>
      </c>
      <c r="V82" s="29">
        <f>_xlfn.IFS(COUNTIF($G82:J82, "&gt;1")&gt;6,AVERAGE(SMALL(($G82:J82),{1,2,3,4,5}))-$F$1,COUNTIF($G82:J82, "&gt;1")&gt;5,AVERAGE(SMALL(($G82:J82),{1,2,3,4}))-$F$1,COUNTIF($G82:J82, "&gt;1")&gt;3,AVERAGE(SMALL(($F82:J82),{1,2,3,4}))-$F$1,COUNTIF($G82:J82, "&gt;1")&gt;1,AVERAGE(SMALL(($E82:J82),{1,2,3,4}))-$F$1,COUNTIF($G82:J82, "&gt;0")=1,AVERAGE(SMALL(($E82:J82),{1,2,3}))-$F$1,COUNTIF($G82:J82, "=0")=0,AVERAGE(SMALL(($E82:J82),{1,2}))-$F$1)</f>
        <v>20</v>
      </c>
      <c r="W82" s="29">
        <f>_xlfn.IFS(COUNTIF($G82:K82, "&gt;1")&gt;6,AVERAGE(SMALL(($G82:K82),{1,2,3,4,5}))-$F$1,COUNTIF($G82:K82, "&gt;1")&gt;5,AVERAGE(SMALL(($G82:K82),{1,2,3,4}))-$F$1,COUNTIF($G82:K82, "&gt;1")&gt;3,AVERAGE(SMALL(($F82:K82),{1,2,3,4}))-$F$1,COUNTIF($G82:K82, "&gt;1")&gt;1,AVERAGE(SMALL(($E82:K82),{1,2,3,4}))-$F$1,COUNTIF($G82:K82, "&gt;0")=1,AVERAGE(SMALL(($E82:K82),{1,2,3}))-$F$1,COUNTIF($G82:K82, "=0")=0,AVERAGE(SMALL(($E82:K82),{1,2}))-$F$1)</f>
        <v>20</v>
      </c>
      <c r="X82" s="29">
        <f>_xlfn.IFS(COUNTIF($G82:L82, "&gt;1")&gt;6,AVERAGE(SMALL(($G82:L82),{1,2,3,4,5}))-$F$1,COUNTIF($G82:L82, "&gt;1")&gt;5,AVERAGE(SMALL(($G82:L82),{1,2,3,4}))-$F$1,COUNTIF($G82:L82, "&gt;1")&gt;3,AVERAGE(SMALL(($F82:L82),{1,2,3,4}))-$F$1,COUNTIF($G82:L82, "&gt;1")&gt;1,AVERAGE(SMALL(($E82:L82),{1,2,3,4}))-$F$1,COUNTIF($G82:L82, "&gt;0")=1,AVERAGE(SMALL(($E82:L82),{1,2,3}))-$F$1,COUNTIF($G82:L82, "=0")=0,AVERAGE(SMALL(($E82:L82),{1,2}))-$F$1)</f>
        <v>20</v>
      </c>
      <c r="Y82" s="29">
        <f>_xlfn.IFS(COUNTIF($G82:M82, "&gt;1")&gt;6,AVERAGE(SMALL(($G82:M82),{1,2,3,4,5}))-$F$1,COUNTIF($G82:M82, "&gt;1")&gt;5,AVERAGE(SMALL(($G82:M82),{1,2,3,4}))-$F$1,COUNTIF($G82:M82, "&gt;1")&gt;3,AVERAGE(SMALL(($F82:M82),{1,2,3,4}))-$F$1,COUNTIF($G82:M82, "&gt;1")&gt;1,AVERAGE(SMALL(($E82:M82),{1,2,3,4}))-$F$1,COUNTIF($G82:M82, "&gt;0")=1,AVERAGE(SMALL(($E82:M82),{1,2,3}))-$F$1,COUNTIF($G82:M82, "=0")=0,AVERAGE(SMALL(($E82:M82),{1,2}))-$F$1)</f>
        <v>16.75</v>
      </c>
      <c r="Z82" s="29">
        <f>_xlfn.IFS(COUNTIF($G82:N82, "&gt;1")&gt;6,AVERAGE(SMALL(($G82:N82),{1,2,3,4,5}))-$F$1,COUNTIF($G82:N82, "&gt;1")&gt;5,AVERAGE(SMALL(($G82:N82),{1,2,3,4}))-$F$1,COUNTIF($G82:N82, "&gt;1")&gt;3,AVERAGE(SMALL(($F82:N82),{1,2,3,4}))-$F$1,COUNTIF($G82:N82, "&gt;1")&gt;1,AVERAGE(SMALL(($E82:N82),{1,2,3,4}))-$F$1,COUNTIF($G82:N82, "&gt;0")=1,AVERAGE(SMALL(($E82:N82),{1,2,3}))-$F$1,COUNTIF($G82:N82, "=0")=0,AVERAGE(SMALL(($E82:N82),{1,2}))-$F$1)</f>
        <v>16.75</v>
      </c>
      <c r="AA82" s="29">
        <f>_xlfn.IFS(COUNTIF($G82:O82, "&gt;1")&gt;6,AVERAGE(SMALL(($G82:O82),{1,2,3,4,5}))-$F$1,COUNTIF($G82:O82, "&gt;1")&gt;5,AVERAGE(SMALL(($G82:O82),{1,2,3,4}))-$F$1,COUNTIF($G82:O82, "&gt;1")&gt;3,AVERAGE(SMALL(($F82:O82),{1,2,3,4}))-$F$1,COUNTIF($G82:O82, "&gt;1")&gt;1,AVERAGE(SMALL(($E82:O82),{1,2,3,4}))-$F$1,COUNTIF($G82:O82, "&gt;0")=1,AVERAGE(SMALL(($E82:O82),{1,2,3}))-$F$1,COUNTIF($G82:O82, "=0")=0,AVERAGE(SMALL(($E82:O82),{1,2}))-$F$1)</f>
        <v>16.75</v>
      </c>
      <c r="AB82" s="29">
        <f>_xlfn.IFS(COUNTIF($G82:P82, "&gt;1")&gt;6,AVERAGE(SMALL(($G82:P82),{1,2,3,4,5}))-$F$1,COUNTIF($G82:P82, "&gt;1")&gt;5,AVERAGE(SMALL(($G82:P82),{1,2,3,4}))-$F$1,COUNTIF($G82:P82, "&gt;1")&gt;3,AVERAGE(SMALL(($F82:P82),{1,2,3,4}))-$F$1,COUNTIF($G82:P82, "&gt;1")&gt;1,AVERAGE(SMALL(($E82:P82),{1,2,3,4}))-$F$1,COUNTIF($G82:P82, "&gt;0")=1,AVERAGE(SMALL(($E82:P82),{1,2,3}))-$F$1,COUNTIF($G82:P82, "=0")=0,AVERAGE(SMALL(($E82:P82),{1,2}))-$F$1)</f>
        <v>16.75</v>
      </c>
      <c r="AC82" s="29">
        <f>_xlfn.IFS(COUNTIF($G82:Q82, "&gt;1")&gt;6,AVERAGE(SMALL(($G82:Q82),{1,2,3,4,5}))-$F$1,COUNTIF($G82:Q82, "&gt;1")&gt;5,AVERAGE(SMALL(($G82:Q82),{1,2,3,4}))-$F$1,COUNTIF($G82:Q82, "&gt;1")&gt;3,AVERAGE(SMALL(($F82:Q82),{1,2,3,4}))-$F$1,COUNTIF($G82:Q82, "&gt;1")&gt;1,AVERAGE(SMALL(($E82:Q82),{1,2,3,4}))-$F$1,COUNTIF($G82:Q82, "&gt;0")=1,AVERAGE(SMALL(($E82:Q82),{1,2,3}))-$F$1,COUNTIF($G82:Q82, "=0")=0,AVERAGE(SMALL(($E82:Q82),{1,2}))-$F$1)</f>
        <v>16.75</v>
      </c>
      <c r="AD82" s="30">
        <f t="shared" si="11"/>
        <v>3</v>
      </c>
      <c r="AE82" s="31">
        <v>2</v>
      </c>
    </row>
    <row r="83" spans="1:31" ht="15.75" x14ac:dyDescent="0.25">
      <c r="A83" s="25" t="s">
        <v>130</v>
      </c>
      <c r="B83" s="26" t="str">
        <f>INDEX('[1]2025 Sign Ups'!$C$2:$C$103,MATCH(A83,'[1]2025 Sign Ups'!$B$2:$B$103,0))</f>
        <v>Y</v>
      </c>
      <c r="C83" s="26">
        <f>VLOOKUP($A83,'[1]2025 Sign Ups'!$B$2:$F$127,4,FALSE)</f>
        <v>5</v>
      </c>
      <c r="D83" s="26" t="str">
        <f>VLOOKUP($A83,'[1]2025 Sign Ups'!$B$2:$G$127,5,FALSE)</f>
        <v>S</v>
      </c>
      <c r="E83" s="27">
        <f t="shared" si="12"/>
        <v>42</v>
      </c>
      <c r="F83" s="27">
        <f t="shared" si="10"/>
        <v>42</v>
      </c>
      <c r="G83" s="27">
        <f>INDEX('[1]WK 1 F9 2025'!$Y$4:$Y$105, MATCH(A83,'[1]WK 1 F9 2025'!$N$4:$N$105,0))</f>
        <v>47</v>
      </c>
      <c r="H83" s="27">
        <f>INDEX('[1]WK 2 B9 2025'!$Y$4:$Y$105, MATCH($A83,'[1]WK 2 B9 2025'!$N$4:$N$105,0))</f>
        <v>46</v>
      </c>
      <c r="I83" s="27">
        <f>INDEX('[1]WK 3 F9 2025'!$Y$4:$Y$107, MATCH(A83,'[1]WK 3 F9 2025'!$N$4:$N$107,0))</f>
        <v>46</v>
      </c>
      <c r="J83" s="27">
        <f>INDEX('[1]WK 4 B9 2025'!$Y$4:$Y$105, MATCH(A83,'[1]WK 4 B9 2025'!$N$4:$N$105,0))</f>
        <v>42</v>
      </c>
      <c r="K83" s="27">
        <f>INDEX('[1]WK 5 F9 2025'!$Y$4:$Y$105, MATCH(A83,'[1]WK 5 F9 2025'!$N$4:$N$105,0))</f>
        <v>45</v>
      </c>
      <c r="L83" s="27">
        <f>INDEX('[1]WK 6 B9 2025'!$Y$4:$Y$105, MATCH(A83,'[1]WK 6 B9 2025'!$N$4:$N$105,0))</f>
        <v>44</v>
      </c>
      <c r="M83" s="27">
        <f>INDEX('[1]WK 7 F9 2025'!$Y$4:$Y$107, MATCH(A83,'[1]WK 7 F9 2025'!$N$4:$N$107,0))</f>
        <v>41</v>
      </c>
      <c r="N83" s="27">
        <f>INDEX('[1]WK 8 B9 2025'!$Y$4:$Y$103, MATCH(A83,'[1]WK 8 B9 2025'!$N$4:$N$103,0))</f>
        <v>38</v>
      </c>
      <c r="O83" s="27">
        <f>INDEX('[1]WK 9 F9 2025'!$Y$4:$Y$105, MATCH(A83,'[1]WK 9 F9 2025'!$N$4:$N$105,0))</f>
        <v>41</v>
      </c>
      <c r="P83" s="27" t="str">
        <f>INDEX('[1]WK 10 B9 2025'!$Y$4:$Y$103, MATCH(A83,'[1]WK 10 B9 2025'!$N$4:$N$103,0))</f>
        <v/>
      </c>
      <c r="Q83" s="27" t="str">
        <f>INDEX('[1]WK 11 F9 2025'!$Y$4:$Y$105, MATCH(A83,'[1]WK 11 F9 2025'!$N$4:$N$105,0))</f>
        <v/>
      </c>
      <c r="R83" s="27">
        <f>VLOOKUP($A83,'[1]2025 Sign Ups'!$B$2:$K$104,3,FALSE)</f>
        <v>6.6000000000000014</v>
      </c>
      <c r="S83" s="29">
        <f>_xlfn.IFS(COUNTIF($G83:G83, "&gt;6")&gt;6,AVERAGE(SMALL(($G83:G83),{1,2,3,4,5}))-$F$1,COUNTIF($G83:G83, "&gt;5")&gt;3,AVERAGE(SMALL(($G83:G83),{1,2,3,4}))-$F$1,COUNTIF($G83:G83, "&gt;3")&gt;3,AVERAGE(SMALL(($F83:G83),{1,2,3,4}))-$F$1,COUNTIF($G83:G83, "&gt;1")&gt;1,AVERAGE(SMALL(($E83:G83),{1,2,3,4}))-$F$1,COUNTIF($G83:G83, "&gt;0")=1,AVERAGE(SMALL(($E83:G83),{1,2,3}))-$F$1,COUNTIF($G83:G83, "=0")=0,AVERAGE(SMALL(($E83:G83),{1,2}))-$F$1)</f>
        <v>8.2666666666666657</v>
      </c>
      <c r="T83" s="29">
        <f>_xlfn.IFS(COUNTIF($G83:H83, "&gt;1")&gt;6,AVERAGE(SMALL(($G83:H83),{1,2,3,4,5}))-$F$1,COUNTIF($G83:H83, "&gt;1")&gt;5,AVERAGE(SMALL(($G83:H83),{1,2,3,4}))-$F$1,COUNTIF($G83:H83, "&gt;1")&gt;3,AVERAGE(SMALL(($F83:H83),{1,2,3,4}))-$F$1,COUNTIF($G83:H83, "&gt;1")&gt;1,AVERAGE(SMALL(($E83:H83),{1,2,3,4}))-$F$1,COUNTIF($G83:H83, "&gt;0")=1,AVERAGE(SMALL(($E83:H83),{1,2,3}))-$F$1,COUNTIF($G83:H83, "=0")=0,AVERAGE(SMALL(($E83:H83),{1,2}))-$F$1)</f>
        <v>8.8500000000000014</v>
      </c>
      <c r="U83" s="29">
        <f>_xlfn.IFS(COUNTIF($G83:I83, "&gt;1")&gt;6,AVERAGE(SMALL(($G83:I83),{1,2,3,4,5}))-$F$1,COUNTIF($G83:I83, "&gt;1")&gt;5,AVERAGE(SMALL(($G83:I83),{1,2,3,4}))-$F$1,COUNTIF($G83:I83, "&gt;1")&gt;3,AVERAGE(SMALL(($F83:I83),{1,2,3,4}))-$F$1,COUNTIF($G83:I83, "&gt;1")&gt;1,AVERAGE(SMALL(($E83:I83),{1,2,3,4}))-$F$1,COUNTIF($G83:I83, "&gt;0")=1,AVERAGE(SMALL(($E83:I83),{1,2,3}))-$F$1,COUNTIF($G83:I83, "=0")=0,AVERAGE(SMALL(($E83:I83),{1,2}))-$F$1)</f>
        <v>8.6000000000000014</v>
      </c>
      <c r="V83" s="29">
        <f>_xlfn.IFS(COUNTIF($G83:J83, "&gt;1")&gt;6,AVERAGE(SMALL(($G83:J83),{1,2,3,4,5}))-$F$1,COUNTIF($G83:J83, "&gt;1")&gt;5,AVERAGE(SMALL(($G83:J83),{1,2,3,4}))-$F$1,COUNTIF($G83:J83, "&gt;1")&gt;3,AVERAGE(SMALL(($F83:J83),{1,2,3,4}))-$F$1,COUNTIF($G83:J83, "&gt;1")&gt;1,AVERAGE(SMALL(($E83:J83),{1,2,3,4}))-$F$1,COUNTIF($G83:J83, "&gt;0")=1,AVERAGE(SMALL(($E83:J83),{1,2,3}))-$F$1,COUNTIF($G83:J83, "=0")=0,AVERAGE(SMALL(($E83:J83),{1,2}))-$F$1)</f>
        <v>8.6000000000000014</v>
      </c>
      <c r="W83" s="29">
        <f>_xlfn.IFS(COUNTIF($G83:K83, "&gt;1")&gt;6,AVERAGE(SMALL(($G83:K83),{1,2,3,4,5}))-$F$1,COUNTIF($G83:K83, "&gt;1")&gt;5,AVERAGE(SMALL(($G83:K83),{1,2,3,4}))-$F$1,COUNTIF($G83:K83, "&gt;1")&gt;3,AVERAGE(SMALL(($F83:K83),{1,2,3,4}))-$F$1,COUNTIF($G83:K83, "&gt;1")&gt;1,AVERAGE(SMALL(($E83:K83),{1,2,3,4}))-$F$1,COUNTIF($G83:K83, "&gt;0")=1,AVERAGE(SMALL(($E83:K83),{1,2,3}))-$F$1,COUNTIF($G83:K83, "=0")=0,AVERAGE(SMALL(($E83:K83),{1,2}))-$F$1)</f>
        <v>8.3500000000000014</v>
      </c>
      <c r="X83" s="29">
        <f>_xlfn.IFS(COUNTIF($G83:L83, "&gt;1")&gt;6,AVERAGE(SMALL(($G83:L83),{1,2,3,4,5}))-$F$1,COUNTIF($G83:L83, "&gt;1")&gt;5,AVERAGE(SMALL(($G83:L83),{1,2,3,4}))-$F$1,COUNTIF($G83:L83, "&gt;1")&gt;3,AVERAGE(SMALL(($F83:L83),{1,2,3,4}))-$F$1,COUNTIF($G83:L83, "&gt;1")&gt;1,AVERAGE(SMALL(($E83:L83),{1,2,3,4}))-$F$1,COUNTIF($G83:L83, "&gt;0")=1,AVERAGE(SMALL(($E83:L83),{1,2,3}))-$F$1,COUNTIF($G83:L83, "=0")=0,AVERAGE(SMALL(($E83:L83),{1,2}))-$F$1)</f>
        <v>8.8500000000000014</v>
      </c>
      <c r="Y83" s="29">
        <f>_xlfn.IFS(COUNTIF($G83:M83, "&gt;1")&gt;6,AVERAGE(SMALL(($G83:M83),{1,2,3,4,5}))-$F$1,COUNTIF($G83:M83, "&gt;1")&gt;5,AVERAGE(SMALL(($G83:M83),{1,2,3,4}))-$F$1,COUNTIF($G83:M83, "&gt;1")&gt;3,AVERAGE(SMALL(($F83:M83),{1,2,3,4}))-$F$1,COUNTIF($G83:M83, "&gt;1")&gt;1,AVERAGE(SMALL(($E83:M83),{1,2,3,4}))-$F$1,COUNTIF($G83:M83, "&gt;0")=1,AVERAGE(SMALL(($E83:M83),{1,2,3}))-$F$1,COUNTIF($G83:M83, "=0")=0,AVERAGE(SMALL(($E83:M83),{1,2}))-$F$1)</f>
        <v>8.2000000000000028</v>
      </c>
      <c r="Z83" s="29">
        <f>_xlfn.IFS(COUNTIF($G83:N83, "&gt;1")&gt;6,AVERAGE(SMALL(($G83:N83),{1,2,3,4,5}))-$F$1,COUNTIF($G83:N83, "&gt;1")&gt;5,AVERAGE(SMALL(($G83:N83),{1,2,3,4}))-$F$1,COUNTIF($G83:N83, "&gt;1")&gt;3,AVERAGE(SMALL(($F83:N83),{1,2,3,4}))-$F$1,COUNTIF($G83:N83, "&gt;1")&gt;1,AVERAGE(SMALL(($E83:N83),{1,2,3,4}))-$F$1,COUNTIF($G83:N83, "&gt;0")=1,AVERAGE(SMALL(($E83:N83),{1,2,3}))-$F$1,COUNTIF($G83:N83, "=0")=0,AVERAGE(SMALL(($E83:N83),{1,2}))-$F$1)</f>
        <v>6.6000000000000014</v>
      </c>
      <c r="AA83" s="29">
        <f>_xlfn.IFS(COUNTIF($G83:O83, "&gt;1")&gt;6,AVERAGE(SMALL(($G83:O83),{1,2,3,4,5}))-$F$1,COUNTIF($G83:O83, "&gt;1")&gt;5,AVERAGE(SMALL(($G83:O83),{1,2,3,4}))-$F$1,COUNTIF($G83:O83, "&gt;1")&gt;3,AVERAGE(SMALL(($F83:O83),{1,2,3,4}))-$F$1,COUNTIF($G83:O83, "&gt;1")&gt;1,AVERAGE(SMALL(($E83:O83),{1,2,3,4}))-$F$1,COUNTIF($G83:O83, "&gt;0")=1,AVERAGE(SMALL(($E83:O83),{1,2,3}))-$F$1,COUNTIF($G83:O83, "=0")=0,AVERAGE(SMALL(($E83:O83),{1,2}))-$F$1)</f>
        <v>5.8000000000000043</v>
      </c>
      <c r="AB83" s="29">
        <f>_xlfn.IFS(COUNTIF($G83:P83, "&gt;1")&gt;6,AVERAGE(SMALL(($G83:P83),{1,2,3,4,5}))-$F$1,COUNTIF($G83:P83, "&gt;1")&gt;5,AVERAGE(SMALL(($G83:P83),{1,2,3,4}))-$F$1,COUNTIF($G83:P83, "&gt;1")&gt;3,AVERAGE(SMALL(($F83:P83),{1,2,3,4}))-$F$1,COUNTIF($G83:P83, "&gt;1")&gt;1,AVERAGE(SMALL(($E83:P83),{1,2,3,4}))-$F$1,COUNTIF($G83:P83, "&gt;0")=1,AVERAGE(SMALL(($E83:P83),{1,2,3}))-$F$1,COUNTIF($G83:P83, "=0")=0,AVERAGE(SMALL(($E83:P83),{1,2}))-$F$1)</f>
        <v>5.8000000000000043</v>
      </c>
      <c r="AC83" s="29">
        <f>_xlfn.IFS(COUNTIF($G83:Q83, "&gt;1")&gt;6,AVERAGE(SMALL(($G83:Q83),{1,2,3,4,5}))-$F$1,COUNTIF($G83:Q83, "&gt;1")&gt;5,AVERAGE(SMALL(($G83:Q83),{1,2,3,4}))-$F$1,COUNTIF($G83:Q83, "&gt;1")&gt;3,AVERAGE(SMALL(($F83:Q83),{1,2,3,4}))-$F$1,COUNTIF($G83:Q83, "&gt;1")&gt;1,AVERAGE(SMALL(($E83:Q83),{1,2,3,4}))-$F$1,COUNTIF($G83:Q83, "&gt;0")=1,AVERAGE(SMALL(($E83:Q83),{1,2,3}))-$F$1,COUNTIF($G83:Q83, "=0")=0,AVERAGE(SMALL(($E83:Q83),{1,2}))-$F$1)</f>
        <v>5.8000000000000043</v>
      </c>
      <c r="AD83" s="30">
        <f t="shared" si="11"/>
        <v>9</v>
      </c>
      <c r="AE83" s="31">
        <v>2</v>
      </c>
    </row>
    <row r="84" spans="1:31" ht="15.75" x14ac:dyDescent="0.25">
      <c r="A84" s="25" t="s">
        <v>131</v>
      </c>
      <c r="B84" s="26" t="str">
        <f>INDEX('[1]2025 Sign Ups'!$C$2:$C$103,MATCH(A84,'[1]2025 Sign Ups'!$B$2:$B$103,0))</f>
        <v>Y</v>
      </c>
      <c r="C84" s="26">
        <f>VLOOKUP($A84,'[1]2025 Sign Ups'!$B$2:$F$127,4,FALSE)</f>
        <v>10</v>
      </c>
      <c r="D84" s="26" t="str">
        <f>VLOOKUP($A84,'[1]2025 Sign Ups'!$B$2:$G$127,5,FALSE)</f>
        <v>R</v>
      </c>
      <c r="E84" s="27">
        <f t="shared" si="12"/>
        <v>46.4</v>
      </c>
      <c r="F84" s="27">
        <f t="shared" si="10"/>
        <v>46.4</v>
      </c>
      <c r="G84" s="28">
        <f>INDEX('[1]WK 1 F9 2025'!$Y$4:$Y$105, MATCH(A84,'[1]WK 1 F9 2025'!$N$4:$N$105,0))</f>
        <v>41</v>
      </c>
      <c r="H84" s="28">
        <f>INDEX('[1]WK 2 B9 2025'!$Y$4:$Y$105, MATCH($A84,'[1]WK 2 B9 2025'!$N$4:$N$105,0))</f>
        <v>49</v>
      </c>
      <c r="I84" s="28" t="str">
        <f>INDEX('[1]WK 3 F9 2025'!$Y$4:$Y$107, MATCH(A84,'[1]WK 3 F9 2025'!$N$4:$N$107,0))</f>
        <v/>
      </c>
      <c r="J84" s="28" t="str">
        <f>INDEX('[1]WK 4 B9 2025'!$Y$4:$Y$105, MATCH(A84,'[1]WK 4 B9 2025'!$N$4:$N$105,0))</f>
        <v/>
      </c>
      <c r="K84" s="28" t="str">
        <f>INDEX('[1]WK 5 F9 2025'!$Y$4:$Y$105, MATCH(A84,'[1]WK 5 F9 2025'!$N$4:$N$105,0))</f>
        <v/>
      </c>
      <c r="L84" s="28" t="str">
        <f>INDEX('[1]WK 6 B9 2025'!$Y$4:$Y$105, MATCH(A84,'[1]WK 6 B9 2025'!$N$4:$N$105,0))</f>
        <v/>
      </c>
      <c r="M84" s="28" t="str">
        <f>INDEX('[1]WK 7 F9 2025'!$Y$4:$Y$107, MATCH(A84,'[1]WK 7 F9 2025'!$N$4:$N$107,0))</f>
        <v/>
      </c>
      <c r="N84" s="28">
        <f>INDEX('[1]WK 8 B9 2025'!$Y$4:$Y$103, MATCH(A84,'[1]WK 8 B9 2025'!$N$4:$N$103,0))</f>
        <v>43</v>
      </c>
      <c r="O84" s="28" t="str">
        <f>INDEX('[1]WK 9 F9 2025'!$Y$4:$Y$105, MATCH(A84,'[1]WK 9 F9 2025'!$N$4:$N$105,0))</f>
        <v/>
      </c>
      <c r="P84" s="28" t="str">
        <f>INDEX('[1]WK 10 B9 2025'!$Y$4:$Y$103, MATCH(A84,'[1]WK 10 B9 2025'!$N$4:$N$103,0))</f>
        <v/>
      </c>
      <c r="Q84" s="28" t="str">
        <f>INDEX('[1]WK 11 F9 2025'!$Y$4:$Y$105, MATCH(A84,'[1]WK 11 F9 2025'!$N$4:$N$105,0))</f>
        <v/>
      </c>
      <c r="R84" s="27">
        <f>VLOOKUP($A84,'[1]2025 Sign Ups'!$B$2:$K$104,3,FALSE)</f>
        <v>11</v>
      </c>
      <c r="S84" s="29">
        <f>_xlfn.IFS(COUNTIF($G84:G84, "&gt;6")&gt;6,AVERAGE(SMALL(($G84:G84),{1,2,3,4,5}))-$F$1,COUNTIF($G84:G84, "&gt;5")&gt;3,AVERAGE(SMALL(($G84:G84),{1,2,3,4}))-$F$1,COUNTIF($G84:G84, "&gt;3")&gt;3,AVERAGE(SMALL(($F84:G84),{1,2,3,4}))-$F$1,COUNTIF($G84:G84, "&gt;1")&gt;1,AVERAGE(SMALL(($E84:G84),{1,2,3,4}))-$F$1,COUNTIF($G84:G84, "&gt;0")=1,AVERAGE(SMALL(($E84:G84),{1,2,3}))-$F$1,COUNTIF($G84:G84, "=0")=0,AVERAGE(SMALL(($E84:G84),{1,2}))-$F$1)</f>
        <v>9.2000000000000028</v>
      </c>
      <c r="T84" s="29">
        <f>_xlfn.IFS(COUNTIF($G84:H84, "&gt;1")&gt;6,AVERAGE(SMALL(($G84:H84),{1,2,3,4,5}))-$F$1,COUNTIF($G84:H84, "&gt;1")&gt;5,AVERAGE(SMALL(($G84:H84),{1,2,3,4}))-$F$1,COUNTIF($G84:H84, "&gt;1")&gt;3,AVERAGE(SMALL(($F84:H84),{1,2,3,4}))-$F$1,COUNTIF($G84:H84, "&gt;1")&gt;1,AVERAGE(SMALL(($E84:H84),{1,2,3,4}))-$F$1,COUNTIF($G84:H84, "&gt;0")=1,AVERAGE(SMALL(($E84:H84),{1,2,3}))-$F$1,COUNTIF($G84:H84, "=0")=0,AVERAGE(SMALL(($E84:H84),{1,2}))-$F$1)</f>
        <v>10.300000000000004</v>
      </c>
      <c r="U84" s="29">
        <f>_xlfn.IFS(COUNTIF($G84:I84, "&gt;1")&gt;6,AVERAGE(SMALL(($G84:I84),{1,2,3,4,5}))-$F$1,COUNTIF($G84:I84, "&gt;1")&gt;5,AVERAGE(SMALL(($G84:I84),{1,2,3,4}))-$F$1,COUNTIF($G84:I84, "&gt;1")&gt;3,AVERAGE(SMALL(($F84:I84),{1,2,3,4}))-$F$1,COUNTIF($G84:I84, "&gt;1")&gt;1,AVERAGE(SMALL(($E84:I84),{1,2,3,4}))-$F$1,COUNTIF($G84:I84, "&gt;0")=1,AVERAGE(SMALL(($E84:I84),{1,2,3}))-$F$1,COUNTIF($G84:I84, "=0")=0,AVERAGE(SMALL(($E84:I84),{1,2}))-$F$1)</f>
        <v>10.300000000000004</v>
      </c>
      <c r="V84" s="29">
        <f>_xlfn.IFS(COUNTIF($G84:J84, "&gt;1")&gt;6,AVERAGE(SMALL(($G84:J84),{1,2,3,4,5}))-$F$1,COUNTIF($G84:J84, "&gt;1")&gt;5,AVERAGE(SMALL(($G84:J84),{1,2,3,4}))-$F$1,COUNTIF($G84:J84, "&gt;1")&gt;3,AVERAGE(SMALL(($F84:J84),{1,2,3,4}))-$F$1,COUNTIF($G84:J84, "&gt;1")&gt;1,AVERAGE(SMALL(($E84:J84),{1,2,3,4}))-$F$1,COUNTIF($G84:J84, "&gt;0")=1,AVERAGE(SMALL(($E84:J84),{1,2,3}))-$F$1,COUNTIF($G84:J84, "=0")=0,AVERAGE(SMALL(($E84:J84),{1,2}))-$F$1)</f>
        <v>10.300000000000004</v>
      </c>
      <c r="W84" s="29">
        <f>_xlfn.IFS(COUNTIF($G84:K84, "&gt;1")&gt;6,AVERAGE(SMALL(($G84:K84),{1,2,3,4,5}))-$F$1,COUNTIF($G84:K84, "&gt;1")&gt;5,AVERAGE(SMALL(($G84:K84),{1,2,3,4}))-$F$1,COUNTIF($G84:K84, "&gt;1")&gt;3,AVERAGE(SMALL(($F84:K84),{1,2,3,4}))-$F$1,COUNTIF($G84:K84, "&gt;1")&gt;1,AVERAGE(SMALL(($E84:K84),{1,2,3,4}))-$F$1,COUNTIF($G84:K84, "&gt;0")=1,AVERAGE(SMALL(($E84:K84),{1,2,3}))-$F$1,COUNTIF($G84:K84, "=0")=0,AVERAGE(SMALL(($E84:K84),{1,2}))-$F$1)</f>
        <v>10.300000000000004</v>
      </c>
      <c r="X84" s="29">
        <f>_xlfn.IFS(COUNTIF($G84:L84, "&gt;1")&gt;6,AVERAGE(SMALL(($G84:L84),{1,2,3,4,5}))-$F$1,COUNTIF($G84:L84, "&gt;1")&gt;5,AVERAGE(SMALL(($G84:L84),{1,2,3,4}))-$F$1,COUNTIF($G84:L84, "&gt;1")&gt;3,AVERAGE(SMALL(($F84:L84),{1,2,3,4}))-$F$1,COUNTIF($G84:L84, "&gt;1")&gt;1,AVERAGE(SMALL(($E84:L84),{1,2,3,4}))-$F$1,COUNTIF($G84:L84, "&gt;0")=1,AVERAGE(SMALL(($E84:L84),{1,2,3}))-$F$1,COUNTIF($G84:L84, "=0")=0,AVERAGE(SMALL(($E84:L84),{1,2}))-$F$1)</f>
        <v>10.300000000000004</v>
      </c>
      <c r="Y84" s="29">
        <f>_xlfn.IFS(COUNTIF($G84:M84, "&gt;1")&gt;6,AVERAGE(SMALL(($G84:M84),{1,2,3,4,5}))-$F$1,COUNTIF($G84:M84, "&gt;1")&gt;5,AVERAGE(SMALL(($G84:M84),{1,2,3,4}))-$F$1,COUNTIF($G84:M84, "&gt;1")&gt;3,AVERAGE(SMALL(($F84:M84),{1,2,3,4}))-$F$1,COUNTIF($G84:M84, "&gt;1")&gt;1,AVERAGE(SMALL(($E84:M84),{1,2,3,4}))-$F$1,COUNTIF($G84:M84, "&gt;0")=1,AVERAGE(SMALL(($E84:M84),{1,2,3}))-$F$1,COUNTIF($G84:M84, "=0")=0,AVERAGE(SMALL(($E84:M84),{1,2}))-$F$1)</f>
        <v>10.300000000000004</v>
      </c>
      <c r="Z84" s="29">
        <f>_xlfn.IFS(COUNTIF($G84:N84, "&gt;1")&gt;6,AVERAGE(SMALL(($G84:N84),{1,2,3,4,5}))-$F$1,COUNTIF($G84:N84, "&gt;1")&gt;5,AVERAGE(SMALL(($G84:N84),{1,2,3,4}))-$F$1,COUNTIF($G84:N84, "&gt;1")&gt;3,AVERAGE(SMALL(($F84:N84),{1,2,3,4}))-$F$1,COUNTIF($G84:N84, "&gt;1")&gt;1,AVERAGE(SMALL(($E84:N84),{1,2,3,4}))-$F$1,COUNTIF($G84:N84, "&gt;0")=1,AVERAGE(SMALL(($E84:N84),{1,2,3}))-$F$1,COUNTIF($G84:N84, "=0")=0,AVERAGE(SMALL(($E84:N84),{1,2}))-$F$1)</f>
        <v>8.8000000000000043</v>
      </c>
      <c r="AA84" s="29">
        <f>_xlfn.IFS(COUNTIF($G84:O84, "&gt;1")&gt;6,AVERAGE(SMALL(($G84:O84),{1,2,3,4,5}))-$F$1,COUNTIF($G84:O84, "&gt;1")&gt;5,AVERAGE(SMALL(($G84:O84),{1,2,3,4}))-$F$1,COUNTIF($G84:O84, "&gt;1")&gt;3,AVERAGE(SMALL(($F84:O84),{1,2,3,4}))-$F$1,COUNTIF($G84:O84, "&gt;1")&gt;1,AVERAGE(SMALL(($E84:O84),{1,2,3,4}))-$F$1,COUNTIF($G84:O84, "&gt;0")=1,AVERAGE(SMALL(($E84:O84),{1,2,3}))-$F$1,COUNTIF($G84:O84, "=0")=0,AVERAGE(SMALL(($E84:O84),{1,2}))-$F$1)</f>
        <v>8.8000000000000043</v>
      </c>
      <c r="AB84" s="29">
        <f>_xlfn.IFS(COUNTIF($G84:P84, "&gt;1")&gt;6,AVERAGE(SMALL(($G84:P84),{1,2,3,4,5}))-$F$1,COUNTIF($G84:P84, "&gt;1")&gt;5,AVERAGE(SMALL(($G84:P84),{1,2,3,4}))-$F$1,COUNTIF($G84:P84, "&gt;1")&gt;3,AVERAGE(SMALL(($F84:P84),{1,2,3,4}))-$F$1,COUNTIF($G84:P84, "&gt;1")&gt;1,AVERAGE(SMALL(($E84:P84),{1,2,3,4}))-$F$1,COUNTIF($G84:P84, "&gt;0")=1,AVERAGE(SMALL(($E84:P84),{1,2,3}))-$F$1,COUNTIF($G84:P84, "=0")=0,AVERAGE(SMALL(($E84:P84),{1,2}))-$F$1)</f>
        <v>8.8000000000000043</v>
      </c>
      <c r="AC84" s="29">
        <f>_xlfn.IFS(COUNTIF($G84:Q84, "&gt;1")&gt;6,AVERAGE(SMALL(($G84:Q84),{1,2,3,4,5}))-$F$1,COUNTIF($G84:Q84, "&gt;1")&gt;5,AVERAGE(SMALL(($G84:Q84),{1,2,3,4}))-$F$1,COUNTIF($G84:Q84, "&gt;1")&gt;3,AVERAGE(SMALL(($F84:Q84),{1,2,3,4}))-$F$1,COUNTIF($G84:Q84, "&gt;1")&gt;1,AVERAGE(SMALL(($E84:Q84),{1,2,3,4}))-$F$1,COUNTIF($G84:Q84, "&gt;0")=1,AVERAGE(SMALL(($E84:Q84),{1,2,3}))-$F$1,COUNTIF($G84:Q84, "=0")=0,AVERAGE(SMALL(($E84:Q84),{1,2}))-$F$1)</f>
        <v>8.8000000000000043</v>
      </c>
      <c r="AD84" s="30">
        <f t="shared" si="11"/>
        <v>3</v>
      </c>
      <c r="AE84" s="31">
        <v>2</v>
      </c>
    </row>
    <row r="85" spans="1:31" ht="15.75" x14ac:dyDescent="0.25">
      <c r="A85" s="25" t="s">
        <v>132</v>
      </c>
      <c r="B85" s="26" t="str">
        <f>INDEX('[1]2025 Sign Ups'!$C$2:$C$103,MATCH(A85,'[1]2025 Sign Ups'!$B$2:$B$103,0))</f>
        <v>Y</v>
      </c>
      <c r="C85" s="26">
        <f>VLOOKUP($A85,'[1]2025 Sign Ups'!$B$2:$F$127,4,FALSE)</f>
        <v>2</v>
      </c>
      <c r="D85" s="26" t="str">
        <f>VLOOKUP($A85,'[1]2025 Sign Ups'!$B$2:$G$127,5,FALSE)</f>
        <v>R</v>
      </c>
      <c r="E85" s="27">
        <f t="shared" si="12"/>
        <v>49</v>
      </c>
      <c r="F85" s="27">
        <f t="shared" si="10"/>
        <v>49</v>
      </c>
      <c r="G85" s="28" t="str">
        <f>INDEX('[1]WK 1 F9 2025'!$Y$4:$Y$105, MATCH(A85,'[1]WK 1 F9 2025'!$N$4:$N$105,0))</f>
        <v/>
      </c>
      <c r="H85" s="28">
        <f>INDEX('[1]WK 2 B9 2025'!$Y$4:$Y$105, MATCH($A85,'[1]WK 2 B9 2025'!$N$4:$N$105,0))</f>
        <v>46</v>
      </c>
      <c r="I85" s="28" t="str">
        <f>INDEX('[1]WK 3 F9 2025'!$Y$4:$Y$107, MATCH(A85,'[1]WK 3 F9 2025'!$N$4:$N$107,0))</f>
        <v/>
      </c>
      <c r="J85" s="28">
        <f>INDEX('[1]WK 4 B9 2025'!$Y$4:$Y$105, MATCH(A85,'[1]WK 4 B9 2025'!$N$4:$N$105,0))</f>
        <v>46</v>
      </c>
      <c r="K85" s="28">
        <f>INDEX('[1]WK 5 F9 2025'!$Y$4:$Y$105, MATCH(A85,'[1]WK 5 F9 2025'!$N$4:$N$105,0))</f>
        <v>49</v>
      </c>
      <c r="L85" s="28" t="str">
        <f>INDEX('[1]WK 6 B9 2025'!$Y$4:$Y$105, MATCH(A85,'[1]WK 6 B9 2025'!$N$4:$N$105,0))</f>
        <v/>
      </c>
      <c r="M85" s="28" t="str">
        <f>INDEX('[1]WK 7 F9 2025'!$Y$4:$Y$107, MATCH(A85,'[1]WK 7 F9 2025'!$N$4:$N$107,0))</f>
        <v/>
      </c>
      <c r="N85" s="28">
        <f>INDEX('[1]WK 8 B9 2025'!$Y$4:$Y$103, MATCH(A85,'[1]WK 8 B9 2025'!$N$4:$N$103,0))</f>
        <v>43</v>
      </c>
      <c r="O85" s="28">
        <f>INDEX('[1]WK 9 F9 2025'!$Y$4:$Y$105, MATCH(A85,'[1]WK 9 F9 2025'!$N$4:$N$105,0))</f>
        <v>46</v>
      </c>
      <c r="P85" s="28" t="str">
        <f>INDEX('[1]WK 10 B9 2025'!$Y$4:$Y$103, MATCH(A85,'[1]WK 10 B9 2025'!$N$4:$N$103,0))</f>
        <v/>
      </c>
      <c r="Q85" s="28" t="str">
        <f>INDEX('[1]WK 11 F9 2025'!$Y$4:$Y$105, MATCH(A85,'[1]WK 11 F9 2025'!$N$4:$N$105,0))</f>
        <v/>
      </c>
      <c r="R85" s="27">
        <f>VLOOKUP($A85,'[1]2025 Sign Ups'!$B$2:$K$104,3,FALSE)</f>
        <v>13.600000000000001</v>
      </c>
      <c r="S85" s="29">
        <f>_xlfn.IFS(COUNTIF($G85:G85, "&gt;1")&gt;6,AVERAGE(SMALL(($G85:G85),{1,2,3,4,5}))-$F$1,COUNTIF($G85:G85, "&gt;1")&gt;5,AVERAGE(SMALL(($G85:G85),{1,2,3,4}))-$F$1,COUNTIF($G85:G85, "&gt;1")&gt;3,AVERAGE(SMALL(($F85:G85),{1,2,3,4}))-$F$1,COUNTIF($G85:G85, "&gt;1")&gt;1,AVERAGE(SMALL(($E85:G85),{1,2,3,4}))-$F$1,COUNTIF($G85:G85, "&gt;0")=1,AVERAGE(SMALL(($E85:G85),{1,2,3}))-$F$1,COUNTIF($G85:G85, "=0")=0,AVERAGE(SMALL(($E85:G85),{1,2}))-$F$1)</f>
        <v>13.600000000000001</v>
      </c>
      <c r="T85" s="29">
        <f>_xlfn.IFS(COUNTIF($G85:H85, "&gt;1")&gt;6,AVERAGE(SMALL(($G85:H85),{1,2,3,4,5}))-$F$1,COUNTIF($G85:H85, "&gt;1")&gt;5,AVERAGE(SMALL(($G85:H85),{1,2,3,4}))-$F$1,COUNTIF($G85:H85, "&gt;1")&gt;3,AVERAGE(SMALL(($F85:H85),{1,2,3,4}))-$F$1,COUNTIF($G85:H85, "&gt;1")&gt;1,AVERAGE(SMALL(($E85:H85),{1,2,3,4}))-$F$1,COUNTIF($G85:H85, "&gt;0")=1,AVERAGE(SMALL(($E85:H85),{1,2,3}))-$F$1,COUNTIF($G85:H85, "=0")=0,AVERAGE(SMALL(($E85:H85),{1,2}))-$F$1)</f>
        <v>12.600000000000001</v>
      </c>
      <c r="U85" s="29">
        <f>_xlfn.IFS(COUNTIF($G85:I85, "&gt;1")&gt;6,AVERAGE(SMALL(($G85:I85),{1,2,3,4,5}))-$F$1,COUNTIF($G85:I85, "&gt;1")&gt;5,AVERAGE(SMALL(($G85:I85),{1,2,3,4}))-$F$1,COUNTIF($G85:I85, "&gt;1")&gt;3,AVERAGE(SMALL(($F85:I85),{1,2,3,4}))-$F$1,COUNTIF($G85:I85, "&gt;1")&gt;1,AVERAGE(SMALL(($E85:I85),{1,2,3,4}))-$F$1,COUNTIF($G85:I85, "&gt;0")=1,AVERAGE(SMALL(($E85:I85),{1,2,3}))-$F$1,COUNTIF($G85:I85, "=0")=0,AVERAGE(SMALL(($E85:I85),{1,2}))-$F$1)</f>
        <v>12.600000000000001</v>
      </c>
      <c r="V85" s="29">
        <f>_xlfn.IFS(COUNTIF($G85:J85, "&gt;1")&gt;6,AVERAGE(SMALL(($G85:J85),{1,2,3,4,5}))-$F$1,COUNTIF($G85:J85, "&gt;1")&gt;5,AVERAGE(SMALL(($G85:J85),{1,2,3,4}))-$F$1,COUNTIF($G85:J85, "&gt;1")&gt;3,AVERAGE(SMALL(($F85:J85),{1,2,3,4}))-$F$1,COUNTIF($G85:J85, "&gt;1")&gt;1,AVERAGE(SMALL(($E85:J85),{1,2,3,4}))-$F$1,COUNTIF($G85:J85, "&gt;0")=1,AVERAGE(SMALL(($E85:J85),{1,2,3}))-$F$1,COUNTIF($G85:J85, "=0")=0,AVERAGE(SMALL(($E85:J85),{1,2}))-$F$1)</f>
        <v>12.100000000000001</v>
      </c>
      <c r="W85" s="29">
        <f>_xlfn.IFS(COUNTIF($G85:K85, "&gt;1")&gt;6,AVERAGE(SMALL(($G85:K85),{1,2,3,4,5}))-$F$1,COUNTIF($G85:K85, "&gt;1")&gt;5,AVERAGE(SMALL(($G85:K85),{1,2,3,4}))-$F$1,COUNTIF($G85:K85, "&gt;1")&gt;3,AVERAGE(SMALL(($F85:K85),{1,2,3,4}))-$F$1,COUNTIF($G85:K85, "&gt;1")&gt;1,AVERAGE(SMALL(($E85:K85),{1,2,3,4}))-$F$1,COUNTIF($G85:K85, "&gt;0")=1,AVERAGE(SMALL(($E85:K85),{1,2,3}))-$F$1,COUNTIF($G85:K85, "=0")=0,AVERAGE(SMALL(($E85:K85),{1,2}))-$F$1)</f>
        <v>12.100000000000001</v>
      </c>
      <c r="X85" s="29">
        <f>_xlfn.IFS(COUNTIF($G85:L85, "&gt;1")&gt;6,AVERAGE(SMALL(($G85:L85),{1,2,3,4,5}))-$F$1,COUNTIF($G85:L85, "&gt;1")&gt;5,AVERAGE(SMALL(($G85:L85),{1,2,3,4}))-$F$1,COUNTIF($G85:L85, "&gt;1")&gt;3,AVERAGE(SMALL(($F85:L85),{1,2,3,4}))-$F$1,COUNTIF($G85:L85, "&gt;1")&gt;1,AVERAGE(SMALL(($E85:L85),{1,2,3,4}))-$F$1,COUNTIF($G85:L85, "&gt;0")=1,AVERAGE(SMALL(($E85:L85),{1,2,3}))-$F$1,COUNTIF($G85:L85, "=0")=0,AVERAGE(SMALL(($E85:L85),{1,2}))-$F$1)</f>
        <v>12.100000000000001</v>
      </c>
      <c r="Y85" s="29">
        <f>_xlfn.IFS(COUNTIF($G85:M85, "&gt;1")&gt;6,AVERAGE(SMALL(($G85:M85),{1,2,3,4,5}))-$F$1,COUNTIF($G85:M85, "&gt;1")&gt;5,AVERAGE(SMALL(($G85:M85),{1,2,3,4}))-$F$1,COUNTIF($G85:M85, "&gt;1")&gt;3,AVERAGE(SMALL(($F85:M85),{1,2,3,4}))-$F$1,COUNTIF($G85:M85, "&gt;1")&gt;1,AVERAGE(SMALL(($E85:M85),{1,2,3,4}))-$F$1,COUNTIF($G85:M85, "&gt;0")=1,AVERAGE(SMALL(($E85:M85),{1,2,3}))-$F$1,COUNTIF($G85:M85, "=0")=0,AVERAGE(SMALL(($E85:M85),{1,2}))-$F$1)</f>
        <v>12.100000000000001</v>
      </c>
      <c r="Z85" s="29">
        <f>_xlfn.IFS(COUNTIF($G85:N85, "&gt;1")&gt;6,AVERAGE(SMALL(($G85:N85),{1,2,3,4,5}))-$F$1,COUNTIF($G85:N85, "&gt;1")&gt;5,AVERAGE(SMALL(($G85:N85),{1,2,3,4}))-$F$1,COUNTIF($G85:N85, "&gt;1")&gt;3,AVERAGE(SMALL(($F85:N85),{1,2,3,4}))-$F$1,COUNTIF($G85:N85, "&gt;1")&gt;1,AVERAGE(SMALL(($E85:N85),{1,2,3,4}))-$F$1,COUNTIF($G85:N85, "&gt;0")=1,AVERAGE(SMALL(($E85:N85),{1,2,3}))-$F$1,COUNTIF($G85:N85, "=0")=0,AVERAGE(SMALL(($E85:N85),{1,2}))-$F$1)</f>
        <v>10.600000000000001</v>
      </c>
      <c r="AA85" s="29">
        <f>_xlfn.IFS(COUNTIF($G85:O85, "&gt;1")&gt;6,AVERAGE(SMALL(($G85:O85),{1,2,3,4,5}))-$F$1,COUNTIF($G85:O85, "&gt;1")&gt;5,AVERAGE(SMALL(($G85:O85),{1,2,3,4}))-$F$1,COUNTIF($G85:O85, "&gt;1")&gt;3,AVERAGE(SMALL(($F85:O85),{1,2,3,4}))-$F$1,COUNTIF($G85:O85, "&gt;1")&gt;1,AVERAGE(SMALL(($E85:O85),{1,2,3,4}))-$F$1,COUNTIF($G85:O85, "&gt;0")=1,AVERAGE(SMALL(($E85:O85),{1,2,3}))-$F$1,COUNTIF($G85:O85, "=0")=0,AVERAGE(SMALL(($E85:O85),{1,2}))-$F$1)</f>
        <v>9.8500000000000014</v>
      </c>
      <c r="AB85" s="29">
        <f>_xlfn.IFS(COUNTIF($G85:P85, "&gt;1")&gt;6,AVERAGE(SMALL(($G85:P85),{1,2,3,4,5}))-$F$1,COUNTIF($G85:P85, "&gt;1")&gt;5,AVERAGE(SMALL(($G85:P85),{1,2,3,4}))-$F$1,COUNTIF($G85:P85, "&gt;1")&gt;3,AVERAGE(SMALL(($F85:P85),{1,2,3,4}))-$F$1,COUNTIF($G85:P85, "&gt;1")&gt;1,AVERAGE(SMALL(($E85:P85),{1,2,3,4}))-$F$1,COUNTIF($G85:P85, "&gt;0")=1,AVERAGE(SMALL(($E85:P85),{1,2,3}))-$F$1,COUNTIF($G85:P85, "=0")=0,AVERAGE(SMALL(($E85:P85),{1,2}))-$F$1)</f>
        <v>9.8500000000000014</v>
      </c>
      <c r="AC85" s="29">
        <f>_xlfn.IFS(COUNTIF($G85:Q85, "&gt;1")&gt;6,AVERAGE(SMALL(($G85:Q85),{1,2,3,4,5}))-$F$1,COUNTIF($G85:Q85, "&gt;1")&gt;5,AVERAGE(SMALL(($G85:Q85),{1,2,3,4}))-$F$1,COUNTIF($G85:Q85, "&gt;1")&gt;3,AVERAGE(SMALL(($F85:Q85),{1,2,3,4}))-$F$1,COUNTIF($G85:Q85, "&gt;1")&gt;1,AVERAGE(SMALL(($E85:Q85),{1,2,3,4}))-$F$1,COUNTIF($G85:Q85, "&gt;0")=1,AVERAGE(SMALL(($E85:Q85),{1,2,3}))-$F$1,COUNTIF($G85:Q85, "=0")=0,AVERAGE(SMALL(($E85:Q85),{1,2}))-$F$1)</f>
        <v>9.8500000000000014</v>
      </c>
      <c r="AD85" s="30">
        <f t="shared" si="11"/>
        <v>5</v>
      </c>
      <c r="AE85" s="31">
        <v>2</v>
      </c>
    </row>
    <row r="86" spans="1:31" ht="15.75" x14ac:dyDescent="0.25">
      <c r="A86" s="25" t="s">
        <v>133</v>
      </c>
      <c r="B86" s="26" t="str">
        <f>INDEX('[1]2025 Sign Ups'!$C$2:$C$103,MATCH(A86,'[1]2025 Sign Ups'!$B$2:$B$103,0))</f>
        <v>Y</v>
      </c>
      <c r="C86" s="26">
        <f>VLOOKUP($A86,'[1]2025 Sign Ups'!$B$2:$F$127,4,FALSE)</f>
        <v>4</v>
      </c>
      <c r="D86" s="26" t="str">
        <f>VLOOKUP($A86,'[1]2025 Sign Ups'!$B$2:$G$127,5,FALSE)</f>
        <v>R</v>
      </c>
      <c r="E86" s="27">
        <f t="shared" si="12"/>
        <v>47.833333333333336</v>
      </c>
      <c r="F86" s="27">
        <f t="shared" si="10"/>
        <v>47.833333333333336</v>
      </c>
      <c r="G86" s="28">
        <f>INDEX('[1]WK 1 F9 2025'!$Y$4:$Y$105, MATCH(A86,'[1]WK 1 F9 2025'!$N$4:$N$105,0))</f>
        <v>52</v>
      </c>
      <c r="H86" s="28">
        <f>INDEX('[1]WK 2 B9 2025'!$Y$4:$Y$105, MATCH($A86,'[1]WK 2 B9 2025'!$N$4:$N$105,0))</f>
        <v>53</v>
      </c>
      <c r="I86" s="28" t="str">
        <f>INDEX('[1]WK 3 F9 2025'!$Y$4:$Y$107, MATCH(A86,'[1]WK 3 F9 2025'!$N$4:$N$107,0))</f>
        <v/>
      </c>
      <c r="J86" s="28">
        <f>INDEX('[1]WK 4 B9 2025'!$Y$4:$Y$105, MATCH(A86,'[1]WK 4 B9 2025'!$N$4:$N$105,0))</f>
        <v>55</v>
      </c>
      <c r="K86" s="28">
        <f>INDEX('[1]WK 5 F9 2025'!$Y$4:$Y$105, MATCH(A86,'[1]WK 5 F9 2025'!$N$4:$N$105,0))</f>
        <v>50</v>
      </c>
      <c r="L86" s="28">
        <f>INDEX('[1]WK 6 B9 2025'!$Y$4:$Y$105, MATCH(A86,'[1]WK 6 B9 2025'!$N$4:$N$105,0))</f>
        <v>59</v>
      </c>
      <c r="M86" s="28" t="str">
        <f>INDEX('[1]WK 7 F9 2025'!$Y$4:$Y$107, MATCH(A86,'[1]WK 7 F9 2025'!$N$4:$N$107,0))</f>
        <v/>
      </c>
      <c r="N86" s="28" t="str">
        <f>INDEX('[1]WK 8 B9 2025'!$Y$4:$Y$103, MATCH(A86,'[1]WK 8 B9 2025'!$N$4:$N$103,0))</f>
        <v/>
      </c>
      <c r="O86" s="28">
        <f>INDEX('[1]WK 9 F9 2025'!$Y$4:$Y$105, MATCH(A86,'[1]WK 9 F9 2025'!$N$4:$N$105,0))</f>
        <v>47</v>
      </c>
      <c r="P86" s="28" t="str">
        <f>INDEX('[1]WK 10 B9 2025'!$Y$4:$Y$103, MATCH(A86,'[1]WK 10 B9 2025'!$N$4:$N$103,0))</f>
        <v/>
      </c>
      <c r="Q86" s="28" t="str">
        <f>INDEX('[1]WK 11 F9 2025'!$Y$4:$Y$105, MATCH(A86,'[1]WK 11 F9 2025'!$N$4:$N$105,0))</f>
        <v/>
      </c>
      <c r="R86" s="27">
        <f>VLOOKUP($A86,'[1]2025 Sign Ups'!$B$2:$K$104,3,FALSE)</f>
        <v>12.433333333333337</v>
      </c>
      <c r="S86" s="29">
        <f>_xlfn.IFS(COUNTIF($G86:G86, "&gt;6")&gt;6,AVERAGE(SMALL(($G86:G86),{1,2,3,4,5}))-$F$1,COUNTIF($G86:G86, "&gt;5")&gt;3,AVERAGE(SMALL(($G86:G86),{1,2,3,4}))-$F$1,COUNTIF($G86:G86, "&gt;3")&gt;3,AVERAGE(SMALL(($F86:G86),{1,2,3,4}))-$F$1,COUNTIF($G86:G86, "&gt;1")&gt;1,AVERAGE(SMALL(($E86:G86),{1,2,3,4}))-$F$1,COUNTIF($G86:G86, "&gt;0")=1,AVERAGE(SMALL(($E86:G86),{1,2,3}))-$F$1,COUNTIF($G86:G86, "=0")=0,AVERAGE(SMALL(($E86:G86),{1,2}))-$F$1)</f>
        <v>13.82222222222223</v>
      </c>
      <c r="T86" s="29">
        <f>_xlfn.IFS(COUNTIF($G86:H86, "&gt;1")&gt;6,AVERAGE(SMALL(($G86:H86),{1,2,3,4,5}))-$F$1,COUNTIF($G86:H86, "&gt;1")&gt;5,AVERAGE(SMALL(($G86:H86),{1,2,3,4}))-$F$1,COUNTIF($G86:H86, "&gt;1")&gt;3,AVERAGE(SMALL(($F86:H86),{1,2,3,4}))-$F$1,COUNTIF($G86:H86, "&gt;1")&gt;1,AVERAGE(SMALL(($E86:H86),{1,2,3,4}))-$F$1,COUNTIF($G86:H86, "&gt;0")=1,AVERAGE(SMALL(($E86:H86),{1,2,3}))-$F$1,COUNTIF($G86:H86, "=0")=0,AVERAGE(SMALL(($E86:H86),{1,2}))-$F$1)</f>
        <v>14.766666666666673</v>
      </c>
      <c r="U86" s="29">
        <f>_xlfn.IFS(COUNTIF($G86:I86, "&gt;1")&gt;6,AVERAGE(SMALL(($G86:I86),{1,2,3,4,5}))-$F$1,COUNTIF($G86:I86, "&gt;1")&gt;5,AVERAGE(SMALL(($G86:I86),{1,2,3,4}))-$F$1,COUNTIF($G86:I86, "&gt;1")&gt;3,AVERAGE(SMALL(($F86:I86),{1,2,3,4}))-$F$1,COUNTIF($G86:I86, "&gt;1")&gt;1,AVERAGE(SMALL(($E86:I86),{1,2,3,4}))-$F$1,COUNTIF($G86:I86, "&gt;0")=1,AVERAGE(SMALL(($E86:I86),{1,2,3}))-$F$1,COUNTIF($G86:I86, "=0")=0,AVERAGE(SMALL(($E86:I86),{1,2}))-$F$1)</f>
        <v>14.766666666666673</v>
      </c>
      <c r="V86" s="29">
        <f>_xlfn.IFS(COUNTIF($G86:J86, "&gt;1")&gt;6,AVERAGE(SMALL(($G86:J86),{1,2,3,4,5}))-$F$1,COUNTIF($G86:J86, "&gt;1")&gt;5,AVERAGE(SMALL(($G86:J86),{1,2,3,4}))-$F$1,COUNTIF($G86:J86, "&gt;1")&gt;3,AVERAGE(SMALL(($F86:J86),{1,2,3,4}))-$F$1,COUNTIF($G86:J86, "&gt;1")&gt;1,AVERAGE(SMALL(($E86:J86),{1,2,3,4}))-$F$1,COUNTIF($G86:J86, "&gt;0")=1,AVERAGE(SMALL(($E86:J86),{1,2,3}))-$F$1,COUNTIF($G86:J86, "=0")=0,AVERAGE(SMALL(($E86:J86),{1,2}))-$F$1)</f>
        <v>14.766666666666673</v>
      </c>
      <c r="W86" s="29">
        <f>_xlfn.IFS(COUNTIF($G86:K86, "&gt;1")&gt;6,AVERAGE(SMALL(($G86:K86),{1,2,3,4,5}))-$F$1,COUNTIF($G86:K86, "&gt;1")&gt;5,AVERAGE(SMALL(($G86:K86),{1,2,3,4}))-$F$1,COUNTIF($G86:K86, "&gt;1")&gt;3,AVERAGE(SMALL(($F86:K86),{1,2,3,4}))-$F$1,COUNTIF($G86:K86, "&gt;1")&gt;1,AVERAGE(SMALL(($E86:K86),{1,2,3,4}))-$F$1,COUNTIF($G86:K86, "&gt;0")=1,AVERAGE(SMALL(($E86:K86),{1,2,3}))-$F$1,COUNTIF($G86:K86, "=0")=0,AVERAGE(SMALL(($E86:K86),{1,2}))-$F$1)</f>
        <v>15.308333333333337</v>
      </c>
      <c r="X86" s="29">
        <f>_xlfn.IFS(COUNTIF($G86:L86, "&gt;1")&gt;6,AVERAGE(SMALL(($G86:L86),{1,2,3,4,5}))-$F$1,COUNTIF($G86:L86, "&gt;1")&gt;5,AVERAGE(SMALL(($G86:L86),{1,2,3,4}))-$F$1,COUNTIF($G86:L86, "&gt;1")&gt;3,AVERAGE(SMALL(($F86:L86),{1,2,3,4}))-$F$1,COUNTIF($G86:L86, "&gt;1")&gt;1,AVERAGE(SMALL(($E86:L86),{1,2,3,4}))-$F$1,COUNTIF($G86:L86, "&gt;0")=1,AVERAGE(SMALL(($E86:L86),{1,2,3}))-$F$1,COUNTIF($G86:L86, "=0")=0,AVERAGE(SMALL(($E86:L86),{1,2}))-$F$1)</f>
        <v>15.308333333333337</v>
      </c>
      <c r="Y86" s="29">
        <f>_xlfn.IFS(COUNTIF($G86:M86, "&gt;1")&gt;6,AVERAGE(SMALL(($G86:M86),{1,2,3,4,5}))-$F$1,COUNTIF($G86:M86, "&gt;1")&gt;5,AVERAGE(SMALL(($G86:M86),{1,2,3,4}))-$F$1,COUNTIF($G86:M86, "&gt;1")&gt;3,AVERAGE(SMALL(($F86:M86),{1,2,3,4}))-$F$1,COUNTIF($G86:M86, "&gt;1")&gt;1,AVERAGE(SMALL(($E86:M86),{1,2,3,4}))-$F$1,COUNTIF($G86:M86, "&gt;0")=1,AVERAGE(SMALL(($E86:M86),{1,2,3}))-$F$1,COUNTIF($G86:M86, "=0")=0,AVERAGE(SMALL(($E86:M86),{1,2}))-$F$1)</f>
        <v>15.308333333333337</v>
      </c>
      <c r="Z86" s="29">
        <f>_xlfn.IFS(COUNTIF($G86:N86, "&gt;1")&gt;6,AVERAGE(SMALL(($G86:N86),{1,2,3,4,5}))-$F$1,COUNTIF($G86:N86, "&gt;1")&gt;5,AVERAGE(SMALL(($G86:N86),{1,2,3,4}))-$F$1,COUNTIF($G86:N86, "&gt;1")&gt;3,AVERAGE(SMALL(($F86:N86),{1,2,3,4}))-$F$1,COUNTIF($G86:N86, "&gt;1")&gt;1,AVERAGE(SMALL(($E86:N86),{1,2,3,4}))-$F$1,COUNTIF($G86:N86, "&gt;0")=1,AVERAGE(SMALL(($E86:N86),{1,2,3}))-$F$1,COUNTIF($G86:N86, "=0")=0,AVERAGE(SMALL(($E86:N86),{1,2}))-$F$1)</f>
        <v>15.308333333333337</v>
      </c>
      <c r="AA86" s="29">
        <f>_xlfn.IFS(COUNTIF($G86:O86, "&gt;1")&gt;6,AVERAGE(SMALL(($G86:O86),{1,2,3,4,5}))-$F$1,COUNTIF($G86:O86, "&gt;1")&gt;5,AVERAGE(SMALL(($G86:O86),{1,2,3,4}))-$F$1,COUNTIF($G86:O86, "&gt;1")&gt;3,AVERAGE(SMALL(($F86:O86),{1,2,3,4}))-$F$1,COUNTIF($G86:O86, "&gt;1")&gt;1,AVERAGE(SMALL(($E86:O86),{1,2,3,4}))-$F$1,COUNTIF($G86:O86, "&gt;0")=1,AVERAGE(SMALL(($E86:O86),{1,2,3}))-$F$1,COUNTIF($G86:O86, "=0")=0,AVERAGE(SMALL(($E86:O86),{1,2}))-$F$1)</f>
        <v>15.100000000000001</v>
      </c>
      <c r="AB86" s="29">
        <f>_xlfn.IFS(COUNTIF($G86:P86, "&gt;1")&gt;6,AVERAGE(SMALL(($G86:P86),{1,2,3,4,5}))-$F$1,COUNTIF($G86:P86, "&gt;1")&gt;5,AVERAGE(SMALL(($G86:P86),{1,2,3,4}))-$F$1,COUNTIF($G86:P86, "&gt;1")&gt;3,AVERAGE(SMALL(($F86:P86),{1,2,3,4}))-$F$1,COUNTIF($G86:P86, "&gt;1")&gt;1,AVERAGE(SMALL(($E86:P86),{1,2,3,4}))-$F$1,COUNTIF($G86:P86, "&gt;0")=1,AVERAGE(SMALL(($E86:P86),{1,2,3}))-$F$1,COUNTIF($G86:P86, "=0")=0,AVERAGE(SMALL(($E86:P86),{1,2}))-$F$1)</f>
        <v>15.100000000000001</v>
      </c>
      <c r="AC86" s="29">
        <f>_xlfn.IFS(COUNTIF($G86:Q86, "&gt;1")&gt;6,AVERAGE(SMALL(($G86:Q86),{1,2,3,4,5}))-$F$1,COUNTIF($G86:Q86, "&gt;1")&gt;5,AVERAGE(SMALL(($G86:Q86),{1,2,3,4}))-$F$1,COUNTIF($G86:Q86, "&gt;1")&gt;3,AVERAGE(SMALL(($F86:Q86),{1,2,3,4}))-$F$1,COUNTIF($G86:Q86, "&gt;1")&gt;1,AVERAGE(SMALL(($E86:Q86),{1,2,3,4}))-$F$1,COUNTIF($G86:Q86, "&gt;0")=1,AVERAGE(SMALL(($E86:Q86),{1,2,3}))-$F$1,COUNTIF($G86:Q86, "=0")=0,AVERAGE(SMALL(($E86:Q86),{1,2}))-$F$1)</f>
        <v>15.100000000000001</v>
      </c>
      <c r="AD86" s="30">
        <f t="shared" si="11"/>
        <v>6</v>
      </c>
      <c r="AE86" s="31">
        <v>2</v>
      </c>
    </row>
    <row r="87" spans="1:31" ht="15.75" x14ac:dyDescent="0.25">
      <c r="A87" s="25" t="s">
        <v>134</v>
      </c>
      <c r="B87" s="26" t="str">
        <f>INDEX('[1]2025 Sign Ups'!$C$2:$C$103,MATCH(A87,'[1]2025 Sign Ups'!$B$2:$B$103,0))</f>
        <v>Y</v>
      </c>
      <c r="C87" s="26">
        <f>VLOOKUP($A87,'[1]2025 Sign Ups'!$B$2:$F$127,4,FALSE)</f>
        <v>2</v>
      </c>
      <c r="D87" s="26" t="str">
        <f>VLOOKUP($A87,'[1]2025 Sign Ups'!$B$2:$G$127,5,FALSE)</f>
        <v>R</v>
      </c>
      <c r="E87" s="27">
        <f t="shared" si="12"/>
        <v>44.8</v>
      </c>
      <c r="F87" s="27">
        <f t="shared" si="10"/>
        <v>44.8</v>
      </c>
      <c r="G87" s="27" t="str">
        <f>INDEX('[1]WK 1 F9 2025'!$Y$4:$Y$105, MATCH(A87,'[1]WK 1 F9 2025'!$N$4:$N$105,0))</f>
        <v/>
      </c>
      <c r="H87" s="27">
        <f>INDEX('[1]WK 2 B9 2025'!$Y$4:$Y$105, MATCH($A87,'[1]WK 2 B9 2025'!$N$4:$N$105,0))</f>
        <v>48</v>
      </c>
      <c r="I87" s="27">
        <f>INDEX('[1]WK 3 F9 2025'!$Y$4:$Y$107, MATCH(A87,'[1]WK 3 F9 2025'!$N$4:$N$107,0))</f>
        <v>50</v>
      </c>
      <c r="J87" s="27">
        <f>INDEX('[1]WK 4 B9 2025'!$Y$4:$Y$105, MATCH(A87,'[1]WK 4 B9 2025'!$N$4:$N$105,0))</f>
        <v>44</v>
      </c>
      <c r="K87" s="27">
        <f>INDEX('[1]WK 5 F9 2025'!$Y$4:$Y$105, MATCH(A87,'[1]WK 5 F9 2025'!$N$4:$N$105,0))</f>
        <v>47</v>
      </c>
      <c r="L87" s="27" t="str">
        <f>INDEX('[1]WK 6 B9 2025'!$Y$4:$Y$105, MATCH(A87,'[1]WK 6 B9 2025'!$N$4:$N$105,0))</f>
        <v/>
      </c>
      <c r="M87" s="27">
        <f>INDEX('[1]WK 7 F9 2025'!$Y$4:$Y$107, MATCH(A87,'[1]WK 7 F9 2025'!$N$4:$N$107,0))</f>
        <v>46</v>
      </c>
      <c r="N87" s="27" t="str">
        <f>INDEX('[1]WK 8 B9 2025'!$Y$4:$Y$103, MATCH(A87,'[1]WK 8 B9 2025'!$N$4:$N$103,0))</f>
        <v/>
      </c>
      <c r="O87" s="27" t="str">
        <f>INDEX('[1]WK 9 F9 2025'!$Y$4:$Y$105, MATCH(A87,'[1]WK 9 F9 2025'!$N$4:$N$105,0))</f>
        <v/>
      </c>
      <c r="P87" s="27" t="str">
        <f>INDEX('[1]WK 10 B9 2025'!$Y$4:$Y$103, MATCH(A87,'[1]WK 10 B9 2025'!$N$4:$N$103,0))</f>
        <v/>
      </c>
      <c r="Q87" s="27" t="str">
        <f>INDEX('[1]WK 11 F9 2025'!$Y$4:$Y$105, MATCH(A87,'[1]WK 11 F9 2025'!$N$4:$N$105,0))</f>
        <v/>
      </c>
      <c r="R87" s="27">
        <f>VLOOKUP($A87,'[1]2025 Sign Ups'!$B$2:$K$104,3,FALSE)</f>
        <v>9.3999999999999986</v>
      </c>
      <c r="S87" s="29">
        <f>_xlfn.IFS(COUNTIF($G87:G87, "&gt;1")&gt;6,AVERAGE(SMALL(($G87:G87),{1,2,3,4,5}))-$F$1,COUNTIF($G87:G87, "&gt;1")&gt;5,AVERAGE(SMALL(($G87:G87),{1,2,3,4}))-$F$1,COUNTIF($G87:G87, "&gt;1")&gt;3,AVERAGE(SMALL(($F87:G87),{1,2,3,4}))-$F$1,COUNTIF($G87:G87, "&gt;1")&gt;1,AVERAGE(SMALL(($E87:G87),{1,2,3,4}))-$F$1,COUNTIF($G87:G87, "&gt;0")=1,AVERAGE(SMALL(($E87:G87),{1,2,3}))-$F$1,COUNTIF($G87:G87, "=0")=0,AVERAGE(SMALL(($E87:G87),{1,2}))-$F$1)</f>
        <v>9.3999999999999986</v>
      </c>
      <c r="T87" s="29">
        <f>_xlfn.IFS(COUNTIF($G87:H87, "&gt;1")&gt;6,AVERAGE(SMALL(($G87:H87),{1,2,3,4,5}))-$F$1,COUNTIF($G87:H87, "&gt;1")&gt;5,AVERAGE(SMALL(($G87:H87),{1,2,3,4}))-$F$1,COUNTIF($G87:H87, "&gt;1")&gt;3,AVERAGE(SMALL(($F87:H87),{1,2,3,4}))-$F$1,COUNTIF($G87:H87, "&gt;1")&gt;1,AVERAGE(SMALL(($E87:H87),{1,2,3,4}))-$F$1,COUNTIF($G87:H87, "&gt;0")=1,AVERAGE(SMALL(($E87:H87),{1,2,3}))-$F$1,COUNTIF($G87:H87, "=0")=0,AVERAGE(SMALL(($E87:H87),{1,2}))-$F$1)</f>
        <v>10.466666666666669</v>
      </c>
      <c r="U87" s="29">
        <f>_xlfn.IFS(COUNTIF($G87:I87, "&gt;1")&gt;6,AVERAGE(SMALL(($G87:I87),{1,2,3,4,5}))-$F$1,COUNTIF($G87:I87, "&gt;1")&gt;5,AVERAGE(SMALL(($G87:I87),{1,2,3,4}))-$F$1,COUNTIF($G87:I87, "&gt;1")&gt;3,AVERAGE(SMALL(($F87:I87),{1,2,3,4}))-$F$1,COUNTIF($G87:I87, "&gt;1")&gt;1,AVERAGE(SMALL(($E87:I87),{1,2,3,4}))-$F$1,COUNTIF($G87:I87, "&gt;0")=1,AVERAGE(SMALL(($E87:I87),{1,2,3}))-$F$1,COUNTIF($G87:I87, "=0")=0,AVERAGE(SMALL(($E87:I87),{1,2}))-$F$1)</f>
        <v>11.5</v>
      </c>
      <c r="V87" s="29">
        <f>_xlfn.IFS(COUNTIF($G87:J87, "&gt;1")&gt;6,AVERAGE(SMALL(($G87:J87),{1,2,3,4,5}))-$F$1,COUNTIF($G87:J87, "&gt;1")&gt;5,AVERAGE(SMALL(($G87:J87),{1,2,3,4}))-$F$1,COUNTIF($G87:J87, "&gt;1")&gt;3,AVERAGE(SMALL(($F87:J87),{1,2,3,4}))-$F$1,COUNTIF($G87:J87, "&gt;1")&gt;1,AVERAGE(SMALL(($E87:J87),{1,2,3,4}))-$F$1,COUNTIF($G87:J87, "&gt;0")=1,AVERAGE(SMALL(($E87:J87),{1,2,3}))-$F$1,COUNTIF($G87:J87, "=0")=0,AVERAGE(SMALL(($E87:J87),{1,2}))-$F$1)</f>
        <v>10</v>
      </c>
      <c r="W87" s="29">
        <f>_xlfn.IFS(COUNTIF($G87:K87, "&gt;1")&gt;6,AVERAGE(SMALL(($G87:K87),{1,2,3,4,5}))-$F$1,COUNTIF($G87:K87, "&gt;1")&gt;5,AVERAGE(SMALL(($G87:K87),{1,2,3,4}))-$F$1,COUNTIF($G87:K87, "&gt;1")&gt;3,AVERAGE(SMALL(($F87:K87),{1,2,3,4}))-$F$1,COUNTIF($G87:K87, "&gt;1")&gt;1,AVERAGE(SMALL(($E87:K87),{1,2,3,4}))-$F$1,COUNTIF($G87:K87, "&gt;0")=1,AVERAGE(SMALL(($E87:K87),{1,2,3}))-$F$1,COUNTIF($G87:K87, "=0")=0,AVERAGE(SMALL(($E87:K87),{1,2}))-$F$1)</f>
        <v>10.550000000000004</v>
      </c>
      <c r="X87" s="29">
        <f>_xlfn.IFS(COUNTIF($G87:L87, "&gt;1")&gt;6,AVERAGE(SMALL(($G87:L87),{1,2,3,4,5}))-$F$1,COUNTIF($G87:L87, "&gt;1")&gt;5,AVERAGE(SMALL(($G87:L87),{1,2,3,4}))-$F$1,COUNTIF($G87:L87, "&gt;1")&gt;3,AVERAGE(SMALL(($F87:L87),{1,2,3,4}))-$F$1,COUNTIF($G87:L87, "&gt;1")&gt;1,AVERAGE(SMALL(($E87:L87),{1,2,3,4}))-$F$1,COUNTIF($G87:L87, "&gt;0")=1,AVERAGE(SMALL(($E87:L87),{1,2,3}))-$F$1,COUNTIF($G87:L87, "=0")=0,AVERAGE(SMALL(($E87:L87),{1,2}))-$F$1)</f>
        <v>10.550000000000004</v>
      </c>
      <c r="Y87" s="29">
        <f>_xlfn.IFS(COUNTIF($G87:M87, "&gt;1")&gt;6,AVERAGE(SMALL(($G87:M87),{1,2,3,4,5}))-$F$1,COUNTIF($G87:M87, "&gt;1")&gt;5,AVERAGE(SMALL(($G87:M87),{1,2,3,4}))-$F$1,COUNTIF($G87:M87, "&gt;1")&gt;3,AVERAGE(SMALL(($F87:M87),{1,2,3,4}))-$F$1,COUNTIF($G87:M87, "&gt;1")&gt;1,AVERAGE(SMALL(($E87:M87),{1,2,3,4}))-$F$1,COUNTIF($G87:M87, "&gt;0")=1,AVERAGE(SMALL(($E87:M87),{1,2,3}))-$F$1,COUNTIF($G87:M87, "=0")=0,AVERAGE(SMALL(($E87:M87),{1,2}))-$F$1)</f>
        <v>10.050000000000004</v>
      </c>
      <c r="Z87" s="29">
        <f>_xlfn.IFS(COUNTIF($G87:N87, "&gt;1")&gt;6,AVERAGE(SMALL(($G87:N87),{1,2,3,4,5}))-$F$1,COUNTIF($G87:N87, "&gt;1")&gt;5,AVERAGE(SMALL(($G87:N87),{1,2,3,4}))-$F$1,COUNTIF($G87:N87, "&gt;1")&gt;3,AVERAGE(SMALL(($F87:N87),{1,2,3,4}))-$F$1,COUNTIF($G87:N87, "&gt;1")&gt;1,AVERAGE(SMALL(($E87:N87),{1,2,3,4}))-$F$1,COUNTIF($G87:N87, "&gt;0")=1,AVERAGE(SMALL(($E87:N87),{1,2,3}))-$F$1,COUNTIF($G87:N87, "=0")=0,AVERAGE(SMALL(($E87:N87),{1,2}))-$F$1)</f>
        <v>10.050000000000004</v>
      </c>
      <c r="AA87" s="29">
        <f>_xlfn.IFS(COUNTIF($G87:O87, "&gt;1")&gt;6,AVERAGE(SMALL(($G87:O87),{1,2,3,4,5}))-$F$1,COUNTIF($G87:O87, "&gt;1")&gt;5,AVERAGE(SMALL(($G87:O87),{1,2,3,4}))-$F$1,COUNTIF($G87:O87, "&gt;1")&gt;3,AVERAGE(SMALL(($F87:O87),{1,2,3,4}))-$F$1,COUNTIF($G87:O87, "&gt;1")&gt;1,AVERAGE(SMALL(($E87:O87),{1,2,3,4}))-$F$1,COUNTIF($G87:O87, "&gt;0")=1,AVERAGE(SMALL(($E87:O87),{1,2,3}))-$F$1,COUNTIF($G87:O87, "=0")=0,AVERAGE(SMALL(($E87:O87),{1,2}))-$F$1)</f>
        <v>10.050000000000004</v>
      </c>
      <c r="AB87" s="29">
        <f>_xlfn.IFS(COUNTIF($G87:P87, "&gt;1")&gt;6,AVERAGE(SMALL(($G87:P87),{1,2,3,4,5}))-$F$1,COUNTIF($G87:P87, "&gt;1")&gt;5,AVERAGE(SMALL(($G87:P87),{1,2,3,4}))-$F$1,COUNTIF($G87:P87, "&gt;1")&gt;3,AVERAGE(SMALL(($F87:P87),{1,2,3,4}))-$F$1,COUNTIF($G87:P87, "&gt;1")&gt;1,AVERAGE(SMALL(($E87:P87),{1,2,3,4}))-$F$1,COUNTIF($G87:P87, "&gt;0")=1,AVERAGE(SMALL(($E87:P87),{1,2,3}))-$F$1,COUNTIF($G87:P87, "=0")=0,AVERAGE(SMALL(($E87:P87),{1,2}))-$F$1)</f>
        <v>10.050000000000004</v>
      </c>
      <c r="AC87" s="29">
        <f>_xlfn.IFS(COUNTIF($G87:Q87, "&gt;1")&gt;6,AVERAGE(SMALL(($G87:Q87),{1,2,3,4,5}))-$F$1,COUNTIF($G87:Q87, "&gt;1")&gt;5,AVERAGE(SMALL(($G87:Q87),{1,2,3,4}))-$F$1,COUNTIF($G87:Q87, "&gt;1")&gt;3,AVERAGE(SMALL(($F87:Q87),{1,2,3,4}))-$F$1,COUNTIF($G87:Q87, "&gt;1")&gt;1,AVERAGE(SMALL(($E87:Q87),{1,2,3,4}))-$F$1,COUNTIF($G87:Q87, "&gt;0")=1,AVERAGE(SMALL(($E87:Q87),{1,2,3}))-$F$1,COUNTIF($G87:Q87, "=0")=0,AVERAGE(SMALL(($E87:Q87),{1,2}))-$F$1)</f>
        <v>10.050000000000004</v>
      </c>
      <c r="AD87" s="30">
        <f t="shared" si="11"/>
        <v>5</v>
      </c>
      <c r="AE87" s="31">
        <v>2</v>
      </c>
    </row>
    <row r="88" spans="1:31" ht="15.75" x14ac:dyDescent="0.25">
      <c r="A88" s="32" t="s">
        <v>135</v>
      </c>
      <c r="B88" s="36" t="s">
        <v>42</v>
      </c>
      <c r="C88" s="26">
        <f>VLOOKUP($A88,'[1]2025 Sign Ups'!$B$2:$F$127,4,FALSE)</f>
        <v>1</v>
      </c>
      <c r="D88" s="26" t="str">
        <f>VLOOKUP($A88,'[1]2025 Sign Ups'!$B$2:$G$127,5,FALSE)</f>
        <v>R</v>
      </c>
      <c r="E88" s="27">
        <f>AVERAGE(G88:H88)</f>
        <v>52</v>
      </c>
      <c r="F88" s="27">
        <f t="shared" si="10"/>
        <v>52</v>
      </c>
      <c r="G88" s="28">
        <f>INDEX('[1]WK 1 F9 2025'!$Y$4:$Y$105, MATCH(A88,'[1]WK 1 F9 2025'!$N$4:$N$105,0))</f>
        <v>48</v>
      </c>
      <c r="H88" s="28">
        <f>INDEX('[1]WK 2 B9 2025'!$Y$4:$Y$105, MATCH($A88,'[1]WK 2 B9 2025'!$N$4:$N$105,0))</f>
        <v>56</v>
      </c>
      <c r="I88" s="28">
        <f>INDEX('[1]WK 3 F9 2025'!$Y$4:$Y$107, MATCH(A88,'[1]WK 3 F9 2025'!$N$4:$N$107,0))</f>
        <v>53</v>
      </c>
      <c r="J88" s="28">
        <f>INDEX('[1]WK 4 B9 2025'!$Y$4:$Y$105, MATCH(A88,'[1]WK 4 B9 2025'!$N$4:$N$105,0))</f>
        <v>51</v>
      </c>
      <c r="K88" s="28">
        <f>INDEX('[1]WK 5 F9 2025'!$Y$4:$Y$105, MATCH(A88,'[1]WK 5 F9 2025'!$N$4:$N$105,0))</f>
        <v>50</v>
      </c>
      <c r="L88" s="28">
        <f>INDEX('[1]WK 6 B9 2025'!$Y$4:$Y$105, MATCH(A88,'[1]WK 6 B9 2025'!$N$4:$N$105,0))</f>
        <v>52</v>
      </c>
      <c r="M88" s="28">
        <f>INDEX('[1]WK 7 F9 2025'!$Y$4:$Y$107, MATCH(A88,'[1]WK 7 F9 2025'!$N$4:$N$107,0))</f>
        <v>53</v>
      </c>
      <c r="N88" s="28">
        <f>INDEX('[1]WK 8 B9 2025'!$Y$4:$Y$103, MATCH(A88,'[1]WK 8 B9 2025'!$N$4:$N$103,0))</f>
        <v>48</v>
      </c>
      <c r="O88" s="28">
        <f>INDEX('[1]WK 9 F9 2025'!$Y$4:$Y$105, MATCH(A88,'[1]WK 9 F9 2025'!$N$4:$N$105,0))</f>
        <v>44</v>
      </c>
      <c r="P88" s="28" t="str">
        <f>INDEX('[1]WK 10 B9 2025'!$Y$4:$Y$103, MATCH(A88,'[1]WK 10 B9 2025'!$N$4:$N$103,0))</f>
        <v/>
      </c>
      <c r="Q88" s="28" t="str">
        <f>INDEX('[1]WK 11 F9 2025'!$Y$4:$Y$105, MATCH(A88,'[1]WK 11 F9 2025'!$N$4:$N$105,0))</f>
        <v/>
      </c>
      <c r="R88" s="27">
        <f>(G88-$F$1)*0.7</f>
        <v>8.82</v>
      </c>
      <c r="S88" s="27">
        <f>(H88-$F$1)*0.8</f>
        <v>16.48</v>
      </c>
      <c r="T88" s="29">
        <f>_xlfn.IFS(COUNTIF($G88:H88, "&gt;1")&gt;6,AVERAGE(SMALL(($G88:H88),{1,2,3,4,5}))-$F$1,COUNTIF($G88:H88, "&gt;1")&gt;5,AVERAGE(SMALL(($G88:H88),{1,2,3,4}))-$F$1,COUNTIF($G88:H88, "&gt;1")&gt;3,AVERAGE(SMALL(($F88:H88),{1,2,3,4}))-$F$1,COUNTIF($G88:H88, "&gt;1")&gt;1,AVERAGE(SMALL(($E88:H88),{1,2,3,4}))-$F$1,COUNTIF($G88:H88, "&gt;0")=1,AVERAGE(SMALL(($E88:H88),{1,2,3}))-$F$1,COUNTIF($G88:H88, "=0")=0,AVERAGE(SMALL(($E88:H88),{1,2}))-$F$1)</f>
        <v>16.600000000000001</v>
      </c>
      <c r="U88" s="29">
        <f>_xlfn.IFS(COUNTIF($G88:I88, "&gt;1")&gt;6,AVERAGE(SMALL(($G88:I88),{1,2,3,4,5}))-$F$1,COUNTIF($G88:I88, "&gt;1")&gt;5,AVERAGE(SMALL(($G88:I88),{1,2,3,4}))-$F$1,COUNTIF($G88:I88, "&gt;1")&gt;3,AVERAGE(SMALL(($F88:I88),{1,2,3,4}))-$F$1,COUNTIF($G88:I88, "&gt;1")&gt;1,AVERAGE(SMALL(($E88:I88),{1,2,3,4}))-$F$1,COUNTIF($G88:I88, "&gt;0")=1,AVERAGE(SMALL(($E88:I88),{1,2,3}))-$F$1,COUNTIF($G88:I88, "=0")=0,AVERAGE(SMALL(($E88:I88),{1,2}))-$F$1)</f>
        <v>15.850000000000001</v>
      </c>
      <c r="V88" s="29">
        <f>_xlfn.IFS(COUNTIF($G88:J88, "&gt;1")&gt;6,AVERAGE(SMALL(($G88:J88),{1,2,3,4,5}))-$F$1,COUNTIF($G88:J88, "&gt;1")&gt;5,AVERAGE(SMALL(($G88:J88),{1,2,3,4}))-$F$1,COUNTIF($G88:J88, "&gt;1")&gt;3,AVERAGE(SMALL(($F88:J88),{1,2,3,4}))-$F$1,COUNTIF($G88:J88, "&gt;1")&gt;1,AVERAGE(SMALL(($E88:J88),{1,2,3,4}))-$F$1,COUNTIF($G88:J88, "&gt;0")=1,AVERAGE(SMALL(($E88:J88),{1,2,3}))-$F$1,COUNTIF($G88:J88, "=0")=0,AVERAGE(SMALL(($E88:J88),{1,2}))-$F$1)</f>
        <v>15.600000000000001</v>
      </c>
      <c r="W88" s="29">
        <f>_xlfn.IFS(COUNTIF($G88:K88, "&gt;1")&gt;6,AVERAGE(SMALL(($G88:K88),{1,2,3,4,5}))-$F$1,COUNTIF($G88:K88, "&gt;1")&gt;5,AVERAGE(SMALL(($G88:K88),{1,2,3,4}))-$F$1,COUNTIF($G88:K88, "&gt;1")&gt;3,AVERAGE(SMALL(($F88:K88),{1,2,3,4}))-$F$1,COUNTIF($G88:K88, "&gt;1")&gt;1,AVERAGE(SMALL(($E88:K88),{1,2,3,4}))-$F$1,COUNTIF($G88:K88, "&gt;0")=1,AVERAGE(SMALL(($E88:K88),{1,2,3}))-$F$1,COUNTIF($G88:K88, "=0")=0,AVERAGE(SMALL(($E88:K88),{1,2}))-$F$1)</f>
        <v>14.850000000000001</v>
      </c>
      <c r="X88" s="29">
        <f>_xlfn.IFS(COUNTIF($G88:L88, "&gt;1")&gt;6,AVERAGE(SMALL(($G88:L88),{1,2,3,4,5}))-$F$1,COUNTIF($G88:L88, "&gt;1")&gt;5,AVERAGE(SMALL(($G88:L88),{1,2,3,4}))-$F$1,COUNTIF($G88:L88, "&gt;1")&gt;3,AVERAGE(SMALL(($F88:L88),{1,2,3,4}))-$F$1,COUNTIF($G88:L88, "&gt;1")&gt;1,AVERAGE(SMALL(($E88:L88),{1,2,3,4}))-$F$1,COUNTIF($G88:L88, "&gt;0")=1,AVERAGE(SMALL(($E88:L88),{1,2,3}))-$F$1,COUNTIF($G88:L88, "=0")=0,AVERAGE(SMALL(($E88:L88),{1,2}))-$F$1)</f>
        <v>14.850000000000001</v>
      </c>
      <c r="Y88" s="29">
        <f>_xlfn.IFS(COUNTIF($G88:M88, "&gt;1")&gt;6,AVERAGE(SMALL(($G88:M88),{1,2,3,4,5}))-$F$1,COUNTIF($G88:M88, "&gt;1")&gt;5,AVERAGE(SMALL(($G88:M88),{1,2,3,4}))-$F$1,COUNTIF($G88:M88, "&gt;1")&gt;3,AVERAGE(SMALL(($F88:M88),{1,2,3,4}))-$F$1,COUNTIF($G88:M88, "&gt;1")&gt;1,AVERAGE(SMALL(($E88:M88),{1,2,3,4}))-$F$1,COUNTIF($G88:M88, "&gt;0")=1,AVERAGE(SMALL(($E88:M88),{1,2,3}))-$F$1,COUNTIF($G88:M88, "=0")=0,AVERAGE(SMALL(($E88:M88),{1,2}))-$F$1)</f>
        <v>15.399999999999999</v>
      </c>
      <c r="Z88" s="29">
        <f>_xlfn.IFS(COUNTIF($G88:N88, "&gt;1")&gt;6,AVERAGE(SMALL(($G88:N88),{1,2,3,4,5}))-$F$1,COUNTIF($G88:N88, "&gt;1")&gt;5,AVERAGE(SMALL(($G88:N88),{1,2,3,4}))-$F$1,COUNTIF($G88:N88, "&gt;1")&gt;3,AVERAGE(SMALL(($F88:N88),{1,2,3,4}))-$F$1,COUNTIF($G88:N88, "&gt;1")&gt;1,AVERAGE(SMALL(($E88:N88),{1,2,3,4}))-$F$1,COUNTIF($G88:N88, "&gt;0")=1,AVERAGE(SMALL(($E88:N88),{1,2,3}))-$F$1,COUNTIF($G88:N88, "=0")=0,AVERAGE(SMALL(($E88:N88),{1,2}))-$F$1)</f>
        <v>14.399999999999999</v>
      </c>
      <c r="AA88" s="29">
        <f>_xlfn.IFS(COUNTIF($G88:O88, "&gt;1")&gt;6,AVERAGE(SMALL(($G88:O88),{1,2,3,4,5}))-$F$1,COUNTIF($G88:O88, "&gt;1")&gt;5,AVERAGE(SMALL(($G88:O88),{1,2,3,4}))-$F$1,COUNTIF($G88:O88, "&gt;1")&gt;3,AVERAGE(SMALL(($F88:O88),{1,2,3,4}))-$F$1,COUNTIF($G88:O88, "&gt;1")&gt;1,AVERAGE(SMALL(($E88:O88),{1,2,3,4}))-$F$1,COUNTIF($G88:O88, "&gt;0")=1,AVERAGE(SMALL(($E88:O88),{1,2,3}))-$F$1,COUNTIF($G88:O88, "=0")=0,AVERAGE(SMALL(($E88:O88),{1,2}))-$F$1)</f>
        <v>12.800000000000004</v>
      </c>
      <c r="AB88" s="29">
        <f>_xlfn.IFS(COUNTIF($G88:P88, "&gt;1")&gt;6,AVERAGE(SMALL(($G88:P88),{1,2,3,4,5}))-$F$1,COUNTIF($G88:P88, "&gt;1")&gt;5,AVERAGE(SMALL(($G88:P88),{1,2,3,4}))-$F$1,COUNTIF($G88:P88, "&gt;1")&gt;3,AVERAGE(SMALL(($F88:P88),{1,2,3,4}))-$F$1,COUNTIF($G88:P88, "&gt;1")&gt;1,AVERAGE(SMALL(($E88:P88),{1,2,3,4}))-$F$1,COUNTIF($G88:P88, "&gt;0")=1,AVERAGE(SMALL(($E88:P88),{1,2,3}))-$F$1,COUNTIF($G88:P88, "=0")=0,AVERAGE(SMALL(($E88:P88),{1,2}))-$F$1)</f>
        <v>12.800000000000004</v>
      </c>
      <c r="AC88" s="29">
        <f>_xlfn.IFS(COUNTIF($G88:Q88, "&gt;1")&gt;6,AVERAGE(SMALL(($G88:Q88),{1,2,3,4,5}))-$F$1,COUNTIF($G88:Q88, "&gt;1")&gt;5,AVERAGE(SMALL(($G88:Q88),{1,2,3,4}))-$F$1,COUNTIF($G88:Q88, "&gt;1")&gt;3,AVERAGE(SMALL(($F88:Q88),{1,2,3,4}))-$F$1,COUNTIF($G88:Q88, "&gt;1")&gt;1,AVERAGE(SMALL(($E88:Q88),{1,2,3,4}))-$F$1,COUNTIF($G88:Q88, "&gt;0")=1,AVERAGE(SMALL(($E88:Q88),{1,2,3}))-$F$1,COUNTIF($G88:Q88, "=0")=0,AVERAGE(SMALL(($E88:Q88),{1,2}))-$F$1)</f>
        <v>12.800000000000004</v>
      </c>
      <c r="AD88" s="30">
        <f t="shared" si="11"/>
        <v>9</v>
      </c>
      <c r="AE88" s="31">
        <v>0</v>
      </c>
    </row>
    <row r="89" spans="1:31" ht="15.75" x14ac:dyDescent="0.25">
      <c r="A89" s="25" t="s">
        <v>136</v>
      </c>
      <c r="B89" s="26" t="str">
        <f>INDEX('[1]2025 Sign Ups'!$C$2:$C$103,MATCH(A89,'[1]2025 Sign Ups'!$B$2:$B$103,0))</f>
        <v>Y</v>
      </c>
      <c r="C89" s="26">
        <f>VLOOKUP($A89,'[1]2025 Sign Ups'!$B$2:$F$127,4,FALSE)</f>
        <v>5</v>
      </c>
      <c r="D89" s="26" t="str">
        <f>VLOOKUP($A89,'[1]2025 Sign Ups'!$B$2:$G$127,5,FALSE)</f>
        <v>R</v>
      </c>
      <c r="E89" s="27">
        <f>R89+35.4</f>
        <v>39.666666666666664</v>
      </c>
      <c r="F89" s="27">
        <f t="shared" si="10"/>
        <v>39.666666666666664</v>
      </c>
      <c r="G89" s="28">
        <f>INDEX('[1]WK 1 F9 2025'!$Y$4:$Y$105, MATCH(A89,'[1]WK 1 F9 2025'!$N$4:$N$105,0))</f>
        <v>39</v>
      </c>
      <c r="H89" s="28">
        <f>INDEX('[1]WK 2 B9 2025'!$Y$4:$Y$105, MATCH($A89,'[1]WK 2 B9 2025'!$N$4:$N$105,0))</f>
        <v>40</v>
      </c>
      <c r="I89" s="28">
        <f>INDEX('[1]WK 3 F9 2025'!$Y$4:$Y$107, MATCH(A89,'[1]WK 3 F9 2025'!$N$4:$N$107,0))</f>
        <v>41</v>
      </c>
      <c r="J89" s="28">
        <f>INDEX('[1]WK 4 B9 2025'!$Y$4:$Y$105, MATCH(A89,'[1]WK 4 B9 2025'!$N$4:$N$105,0))</f>
        <v>42</v>
      </c>
      <c r="K89" s="28">
        <f>INDEX('[1]WK 5 F9 2025'!$Y$4:$Y$105, MATCH(A89,'[1]WK 5 F9 2025'!$N$4:$N$105,0))</f>
        <v>42</v>
      </c>
      <c r="L89" s="28">
        <f>INDEX('[1]WK 6 B9 2025'!$Y$4:$Y$105, MATCH(A89,'[1]WK 6 B9 2025'!$N$4:$N$105,0))</f>
        <v>45</v>
      </c>
      <c r="M89" s="28" t="str">
        <f>INDEX('[1]WK 7 F9 2025'!$Y$4:$Y$107, MATCH(A89,'[1]WK 7 F9 2025'!$N$4:$N$107,0))</f>
        <v/>
      </c>
      <c r="N89" s="28" t="str">
        <f>INDEX('[1]WK 8 B9 2025'!$Y$4:$Y$103, MATCH(A89,'[1]WK 8 B9 2025'!$N$4:$N$103,0))</f>
        <v/>
      </c>
      <c r="O89" s="28">
        <f>INDEX('[1]WK 9 F9 2025'!$Y$4:$Y$105, MATCH(A89,'[1]WK 9 F9 2025'!$N$4:$N$105,0))</f>
        <v>40</v>
      </c>
      <c r="P89" s="28" t="str">
        <f>INDEX('[1]WK 10 B9 2025'!$Y$4:$Y$103, MATCH(A89,'[1]WK 10 B9 2025'!$N$4:$N$103,0))</f>
        <v/>
      </c>
      <c r="Q89" s="28" t="str">
        <f>INDEX('[1]WK 11 F9 2025'!$Y$4:$Y$105, MATCH(A89,'[1]WK 11 F9 2025'!$N$4:$N$105,0))</f>
        <v/>
      </c>
      <c r="R89" s="27">
        <f>VLOOKUP($A89,'[1]2025 Sign Ups'!$B$2:$K$104,3,FALSE)</f>
        <v>4.2666666666666657</v>
      </c>
      <c r="S89" s="29">
        <f>_xlfn.IFS(COUNTIF($G89:G89, "&gt;6")&gt;6,AVERAGE(SMALL(($G89:G89),{1,2,3,4,5}))-$F$1,COUNTIF($G89:G89, "&gt;5")&gt;3,AVERAGE(SMALL(($G89:G89),{1,2,3,4}))-$F$1,COUNTIF($G89:G89, "&gt;3")&gt;3,AVERAGE(SMALL(($F89:G89),{1,2,3,4}))-$F$1,COUNTIF($G89:G89, "&gt;1")&gt;1,AVERAGE(SMALL(($E89:G89),{1,2,3,4}))-$F$1,COUNTIF($G89:G89, "&gt;0")=1,AVERAGE(SMALL(($E89:G89),{1,2,3}))-$F$1,COUNTIF($G89:G89, "=0")=0,AVERAGE(SMALL(($E89:G89),{1,2}))-$F$1)</f>
        <v>4.0444444444444372</v>
      </c>
      <c r="T89" s="29">
        <f>_xlfn.IFS(COUNTIF($G89:H89, "&gt;1")&gt;6,AVERAGE(SMALL(($G89:H89),{1,2,3,4,5}))-$F$1,COUNTIF($G89:H89, "&gt;1")&gt;5,AVERAGE(SMALL(($G89:H89),{1,2,3,4}))-$F$1,COUNTIF($G89:H89, "&gt;1")&gt;3,AVERAGE(SMALL(($F89:H89),{1,2,3,4}))-$F$1,COUNTIF($G89:H89, "&gt;1")&gt;1,AVERAGE(SMALL(($E89:H89),{1,2,3,4}))-$F$1,COUNTIF($G89:H89, "&gt;0")=1,AVERAGE(SMALL(($E89:H89),{1,2,3}))-$F$1,COUNTIF($G89:H89, "=0")=0,AVERAGE(SMALL(($E89:H89),{1,2}))-$F$1)</f>
        <v>4.18333333333333</v>
      </c>
      <c r="U89" s="29">
        <f>_xlfn.IFS(COUNTIF($G89:I89, "&gt;1")&gt;6,AVERAGE(SMALL(($G89:I89),{1,2,3,4,5}))-$F$1,COUNTIF($G89:I89, "&gt;1")&gt;5,AVERAGE(SMALL(($G89:I89),{1,2,3,4}))-$F$1,COUNTIF($G89:I89, "&gt;1")&gt;3,AVERAGE(SMALL(($F89:I89),{1,2,3,4}))-$F$1,COUNTIF($G89:I89, "&gt;1")&gt;1,AVERAGE(SMALL(($E89:I89),{1,2,3,4}))-$F$1,COUNTIF($G89:I89, "&gt;0")=1,AVERAGE(SMALL(($E89:I89),{1,2,3}))-$F$1,COUNTIF($G89:I89, "=0")=0,AVERAGE(SMALL(($E89:I89),{1,2}))-$F$1)</f>
        <v>4.18333333333333</v>
      </c>
      <c r="V89" s="29">
        <f>_xlfn.IFS(COUNTIF($G89:J89, "&gt;1")&gt;6,AVERAGE(SMALL(($G89:J89),{1,2,3,4,5}))-$F$1,COUNTIF($G89:J89, "&gt;1")&gt;5,AVERAGE(SMALL(($G89:J89),{1,2,3,4}))-$F$1,COUNTIF($G89:J89, "&gt;1")&gt;3,AVERAGE(SMALL(($F89:J89),{1,2,3,4}))-$F$1,COUNTIF($G89:J89, "&gt;1")&gt;1,AVERAGE(SMALL(($E89:J89),{1,2,3,4}))-$F$1,COUNTIF($G89:J89, "&gt;0")=1,AVERAGE(SMALL(($E89:J89),{1,2,3}))-$F$1,COUNTIF($G89:J89, "=0")=0,AVERAGE(SMALL(($E89:J89),{1,2}))-$F$1)</f>
        <v>4.5166666666666657</v>
      </c>
      <c r="W89" s="29">
        <f>_xlfn.IFS(COUNTIF($G89:K89, "&gt;1")&gt;6,AVERAGE(SMALL(($G89:K89),{1,2,3,4,5}))-$F$1,COUNTIF($G89:K89, "&gt;1")&gt;5,AVERAGE(SMALL(($G89:K89),{1,2,3,4}))-$F$1,COUNTIF($G89:K89, "&gt;1")&gt;3,AVERAGE(SMALL(($F89:K89),{1,2,3,4}))-$F$1,COUNTIF($G89:K89, "&gt;1")&gt;1,AVERAGE(SMALL(($E89:K89),{1,2,3,4}))-$F$1,COUNTIF($G89:K89, "&gt;0")=1,AVERAGE(SMALL(($E89:K89),{1,2,3}))-$F$1,COUNTIF($G89:K89, "=0")=0,AVERAGE(SMALL(($E89:K89),{1,2}))-$F$1)</f>
        <v>4.5166666666666657</v>
      </c>
      <c r="X89" s="29">
        <f>_xlfn.IFS(COUNTIF($G89:L89, "&gt;1")&gt;6,AVERAGE(SMALL(($G89:L89),{1,2,3,4,5}))-$F$1,COUNTIF($G89:L89, "&gt;1")&gt;5,AVERAGE(SMALL(($G89:L89),{1,2,3,4}))-$F$1,COUNTIF($G89:L89, "&gt;1")&gt;3,AVERAGE(SMALL(($F89:L89),{1,2,3,4}))-$F$1,COUNTIF($G89:L89, "&gt;1")&gt;1,AVERAGE(SMALL(($E89:L89),{1,2,3,4}))-$F$1,COUNTIF($G89:L89, "&gt;0")=1,AVERAGE(SMALL(($E89:L89),{1,2,3}))-$F$1,COUNTIF($G89:L89, "=0")=0,AVERAGE(SMALL(($E89:L89),{1,2}))-$F$1)</f>
        <v>5.1000000000000014</v>
      </c>
      <c r="Y89" s="29">
        <f>_xlfn.IFS(COUNTIF($G89:M89, "&gt;1")&gt;6,AVERAGE(SMALL(($G89:M89),{1,2,3,4,5}))-$F$1,COUNTIF($G89:M89, "&gt;1")&gt;5,AVERAGE(SMALL(($G89:M89),{1,2,3,4}))-$F$1,COUNTIF($G89:M89, "&gt;1")&gt;3,AVERAGE(SMALL(($F89:M89),{1,2,3,4}))-$F$1,COUNTIF($G89:M89, "&gt;1")&gt;1,AVERAGE(SMALL(($E89:M89),{1,2,3,4}))-$F$1,COUNTIF($G89:M89, "&gt;0")=1,AVERAGE(SMALL(($E89:M89),{1,2,3}))-$F$1,COUNTIF($G89:M89, "=0")=0,AVERAGE(SMALL(($E89:M89),{1,2}))-$F$1)</f>
        <v>5.1000000000000014</v>
      </c>
      <c r="Z89" s="29">
        <f>_xlfn.IFS(COUNTIF($G89:N89, "&gt;1")&gt;6,AVERAGE(SMALL(($G89:N89),{1,2,3,4,5}))-$F$1,COUNTIF($G89:N89, "&gt;1")&gt;5,AVERAGE(SMALL(($G89:N89),{1,2,3,4}))-$F$1,COUNTIF($G89:N89, "&gt;1")&gt;3,AVERAGE(SMALL(($F89:N89),{1,2,3,4}))-$F$1,COUNTIF($G89:N89, "&gt;1")&gt;1,AVERAGE(SMALL(($E89:N89),{1,2,3,4}))-$F$1,COUNTIF($G89:N89, "&gt;0")=1,AVERAGE(SMALL(($E89:N89),{1,2,3}))-$F$1,COUNTIF($G89:N89, "=0")=0,AVERAGE(SMALL(($E89:N89),{1,2}))-$F$1)</f>
        <v>5.1000000000000014</v>
      </c>
      <c r="AA89" s="29">
        <f>_xlfn.IFS(COUNTIF($G89:O89, "&gt;1")&gt;6,AVERAGE(SMALL(($G89:O89),{1,2,3,4,5}))-$F$1,COUNTIF($G89:O89, "&gt;1")&gt;5,AVERAGE(SMALL(($G89:O89),{1,2,3,4}))-$F$1,COUNTIF($G89:O89, "&gt;1")&gt;3,AVERAGE(SMALL(($F89:O89),{1,2,3,4}))-$F$1,COUNTIF($G89:O89, "&gt;1")&gt;1,AVERAGE(SMALL(($E89:O89),{1,2,3,4}))-$F$1,COUNTIF($G89:O89, "&gt;0")=1,AVERAGE(SMALL(($E89:O89),{1,2,3}))-$F$1,COUNTIF($G89:O89, "=0")=0,AVERAGE(SMALL(($E89:O89),{1,2}))-$F$1)</f>
        <v>5</v>
      </c>
      <c r="AB89" s="29">
        <f>_xlfn.IFS(COUNTIF($G89:P89, "&gt;1")&gt;6,AVERAGE(SMALL(($G89:P89),{1,2,3,4,5}))-$F$1,COUNTIF($G89:P89, "&gt;1")&gt;5,AVERAGE(SMALL(($G89:P89),{1,2,3,4}))-$F$1,COUNTIF($G89:P89, "&gt;1")&gt;3,AVERAGE(SMALL(($F89:P89),{1,2,3,4}))-$F$1,COUNTIF($G89:P89, "&gt;1")&gt;1,AVERAGE(SMALL(($E89:P89),{1,2,3,4}))-$F$1,COUNTIF($G89:P89, "&gt;0")=1,AVERAGE(SMALL(($E89:P89),{1,2,3}))-$F$1,COUNTIF($G89:P89, "=0")=0,AVERAGE(SMALL(($E89:P89),{1,2}))-$F$1)</f>
        <v>5</v>
      </c>
      <c r="AC89" s="29">
        <f>_xlfn.IFS(COUNTIF($G89:Q89, "&gt;1")&gt;6,AVERAGE(SMALL(($G89:Q89),{1,2,3,4,5}))-$F$1,COUNTIF($G89:Q89, "&gt;1")&gt;5,AVERAGE(SMALL(($G89:Q89),{1,2,3,4}))-$F$1,COUNTIF($G89:Q89, "&gt;1")&gt;3,AVERAGE(SMALL(($F89:Q89),{1,2,3,4}))-$F$1,COUNTIF($G89:Q89, "&gt;1")&gt;1,AVERAGE(SMALL(($E89:Q89),{1,2,3,4}))-$F$1,COUNTIF($G89:Q89, "&gt;0")=1,AVERAGE(SMALL(($E89:Q89),{1,2,3}))-$F$1,COUNTIF($G89:Q89, "=0")=0,AVERAGE(SMALL(($E89:Q89),{1,2}))-$F$1)</f>
        <v>5</v>
      </c>
      <c r="AD89" s="30">
        <f t="shared" si="11"/>
        <v>7</v>
      </c>
      <c r="AE89" s="31">
        <v>2</v>
      </c>
    </row>
    <row r="90" spans="1:31" ht="15.75" x14ac:dyDescent="0.25">
      <c r="A90" s="25" t="s">
        <v>137</v>
      </c>
      <c r="B90" s="26" t="str">
        <f>INDEX('[1]2025 Sign Ups'!$C$2:$C$103,MATCH(A90,'[1]2025 Sign Ups'!$B$2:$B$103,0))</f>
        <v>Y</v>
      </c>
      <c r="C90" s="26">
        <f>VLOOKUP($A90,'[1]2025 Sign Ups'!$B$2:$F$127,4,FALSE)</f>
        <v>1</v>
      </c>
      <c r="D90" s="26" t="str">
        <f>VLOOKUP($A90,'[1]2025 Sign Ups'!$B$2:$G$127,5,FALSE)</f>
        <v>R</v>
      </c>
      <c r="E90" s="27">
        <f>R90+35.4</f>
        <v>35.5</v>
      </c>
      <c r="F90" s="27">
        <f t="shared" si="10"/>
        <v>35.5</v>
      </c>
      <c r="G90" s="28">
        <f>INDEX('[1]WK 1 F9 2025'!$Y$4:$Y$105, MATCH(A90,'[1]WK 1 F9 2025'!$N$4:$N$105,0))</f>
        <v>34</v>
      </c>
      <c r="H90" s="28">
        <f>INDEX('[1]WK 2 B9 2025'!$Y$4:$Y$105, MATCH($A90,'[1]WK 2 B9 2025'!$N$4:$N$105,0))</f>
        <v>44</v>
      </c>
      <c r="I90" s="28" t="str">
        <f>INDEX('[1]WK 3 F9 2025'!$Y$4:$Y$107, MATCH(A90,'[1]WK 3 F9 2025'!$N$4:$N$107,0))</f>
        <v/>
      </c>
      <c r="J90" s="28">
        <f>INDEX('[1]WK 4 B9 2025'!$Y$4:$Y$105, MATCH(A90,'[1]WK 4 B9 2025'!$N$4:$N$105,0))</f>
        <v>37</v>
      </c>
      <c r="K90" s="28" t="str">
        <f>INDEX('[1]WK 5 F9 2025'!$Y$4:$Y$105, MATCH(A90,'[1]WK 5 F9 2025'!$N$4:$N$105,0))</f>
        <v/>
      </c>
      <c r="L90" s="28" t="str">
        <f>INDEX('[1]WK 6 B9 2025'!$Y$4:$Y$105, MATCH(A90,'[1]WK 6 B9 2025'!$N$4:$N$105,0))</f>
        <v/>
      </c>
      <c r="M90" s="28">
        <f>INDEX('[1]WK 7 F9 2025'!$Y$4:$Y$107, MATCH(A90,'[1]WK 7 F9 2025'!$N$4:$N$107,0))</f>
        <v>38</v>
      </c>
      <c r="N90" s="28">
        <f>INDEX('[1]WK 8 B9 2025'!$Y$4:$Y$103, MATCH(A90,'[1]WK 8 B9 2025'!$N$4:$N$103,0))</f>
        <v>35</v>
      </c>
      <c r="O90" s="28">
        <f>INDEX('[1]WK 9 F9 2025'!$Y$4:$Y$105, MATCH(A90,'[1]WK 9 F9 2025'!$N$4:$N$105,0))</f>
        <v>35</v>
      </c>
      <c r="P90" s="28" t="str">
        <f>INDEX('[1]WK 10 B9 2025'!$Y$4:$Y$103, MATCH(A90,'[1]WK 10 B9 2025'!$N$4:$N$103,0))</f>
        <v/>
      </c>
      <c r="Q90" s="28" t="str">
        <f>INDEX('[1]WK 11 F9 2025'!$Y$4:$Y$105, MATCH(A90,'[1]WK 11 F9 2025'!$N$4:$N$105,0))</f>
        <v/>
      </c>
      <c r="R90" s="27">
        <f>VLOOKUP($A90,'[1]2025 Sign Ups'!$B$2:$K$104,3,FALSE)</f>
        <v>0.10000000000000142</v>
      </c>
      <c r="S90" s="29">
        <f>_xlfn.IFS(COUNTIF($G90:G90, "&gt;6")&gt;6,AVERAGE(SMALL(($G90:G90),{1,2,3,4,5}))-$F$1,COUNTIF($G90:G90, "&gt;5")&gt;3,AVERAGE(SMALL(($G90:G90),{1,2,3,4}))-$F$1,COUNTIF($G90:G90, "&gt;3")&gt;3,AVERAGE(SMALL(($F90:G90),{1,2,3,4}))-$F$1,COUNTIF($G90:G90, "&gt;1")&gt;1,AVERAGE(SMALL(($E90:G90),{1,2,3,4}))-$F$1,COUNTIF($G90:G90, "&gt;0")=1,AVERAGE(SMALL(($E90:G90),{1,2,3}))-$F$1,COUNTIF($G90:G90, "=0")=0,AVERAGE(SMALL(($E90:G90),{1,2}))-$F$1)</f>
        <v>-0.39999999999999858</v>
      </c>
      <c r="T90" s="29">
        <f>_xlfn.IFS(COUNTIF($G90:H90, "&gt;1")&gt;6,AVERAGE(SMALL(($G90:H90),{1,2,3,4,5}))-$F$1,COUNTIF($G90:H90, "&gt;1")&gt;5,AVERAGE(SMALL(($G90:H90),{1,2,3,4}))-$F$1,COUNTIF($G90:H90, "&gt;1")&gt;3,AVERAGE(SMALL(($F90:H90),{1,2,3,4}))-$F$1,COUNTIF($G90:H90, "&gt;1")&gt;1,AVERAGE(SMALL(($E90:H90),{1,2,3,4}))-$F$1,COUNTIF($G90:H90, "&gt;0")=1,AVERAGE(SMALL(($E90:H90),{1,2,3}))-$F$1,COUNTIF($G90:H90, "=0")=0,AVERAGE(SMALL(($E90:H90),{1,2}))-$F$1)</f>
        <v>1.8500000000000014</v>
      </c>
      <c r="U90" s="29">
        <f>_xlfn.IFS(COUNTIF($G90:I90, "&gt;1")&gt;6,AVERAGE(SMALL(($G90:I90),{1,2,3,4,5}))-$F$1,COUNTIF($G90:I90, "&gt;1")&gt;5,AVERAGE(SMALL(($G90:I90),{1,2,3,4}))-$F$1,COUNTIF($G90:I90, "&gt;1")&gt;3,AVERAGE(SMALL(($F90:I90),{1,2,3,4}))-$F$1,COUNTIF($G90:I90, "&gt;1")&gt;1,AVERAGE(SMALL(($E90:I90),{1,2,3,4}))-$F$1,COUNTIF($G90:I90, "&gt;0")=1,AVERAGE(SMALL(($E90:I90),{1,2,3}))-$F$1,COUNTIF($G90:I90, "=0")=0,AVERAGE(SMALL(($E90:I90),{1,2}))-$F$1)</f>
        <v>1.8500000000000014</v>
      </c>
      <c r="V90" s="29">
        <f>_xlfn.IFS(COUNTIF($G90:J90, "&gt;1")&gt;6,AVERAGE(SMALL(($G90:J90),{1,2,3,4,5}))-$F$1,COUNTIF($G90:J90, "&gt;1")&gt;5,AVERAGE(SMALL(($G90:J90),{1,2,3,4}))-$F$1,COUNTIF($G90:J90, "&gt;1")&gt;3,AVERAGE(SMALL(($F90:J90),{1,2,3,4}))-$F$1,COUNTIF($G90:J90, "&gt;1")&gt;1,AVERAGE(SMALL(($E90:J90),{1,2,3,4}))-$F$1,COUNTIF($G90:J90, "&gt;0")=1,AVERAGE(SMALL(($E90:J90),{1,2,3}))-$F$1,COUNTIF($G90:J90, "=0")=0,AVERAGE(SMALL(($E90:J90),{1,2}))-$F$1)</f>
        <v>0.10000000000000142</v>
      </c>
      <c r="W90" s="29">
        <f>_xlfn.IFS(COUNTIF($G90:K90, "&gt;1")&gt;6,AVERAGE(SMALL(($G90:K90),{1,2,3,4,5}))-$F$1,COUNTIF($G90:K90, "&gt;1")&gt;5,AVERAGE(SMALL(($G90:K90),{1,2,3,4}))-$F$1,COUNTIF($G90:K90, "&gt;1")&gt;3,AVERAGE(SMALL(($F90:K90),{1,2,3,4}))-$F$1,COUNTIF($G90:K90, "&gt;1")&gt;1,AVERAGE(SMALL(($E90:K90),{1,2,3,4}))-$F$1,COUNTIF($G90:K90, "&gt;0")=1,AVERAGE(SMALL(($E90:K90),{1,2,3}))-$F$1,COUNTIF($G90:K90, "=0")=0,AVERAGE(SMALL(($E90:K90),{1,2}))-$F$1)</f>
        <v>0.10000000000000142</v>
      </c>
      <c r="X90" s="29">
        <f>_xlfn.IFS(COUNTIF($G90:L90, "&gt;1")&gt;6,AVERAGE(SMALL(($G90:L90),{1,2,3,4,5}))-$F$1,COUNTIF($G90:L90, "&gt;1")&gt;5,AVERAGE(SMALL(($G90:L90),{1,2,3,4}))-$F$1,COUNTIF($G90:L90, "&gt;1")&gt;3,AVERAGE(SMALL(($F90:L90),{1,2,3,4}))-$F$1,COUNTIF($G90:L90, "&gt;1")&gt;1,AVERAGE(SMALL(($E90:L90),{1,2,3,4}))-$F$1,COUNTIF($G90:L90, "&gt;0")=1,AVERAGE(SMALL(($E90:L90),{1,2,3}))-$F$1,COUNTIF($G90:L90, "=0")=0,AVERAGE(SMALL(($E90:L90),{1,2}))-$F$1)</f>
        <v>0.10000000000000142</v>
      </c>
      <c r="Y90" s="29">
        <f>_xlfn.IFS(COUNTIF($G90:M90, "&gt;1")&gt;6,AVERAGE(SMALL(($G90:M90),{1,2,3,4,5}))-$F$1,COUNTIF($G90:M90, "&gt;1")&gt;5,AVERAGE(SMALL(($G90:M90),{1,2,3,4}))-$F$1,COUNTIF($G90:M90, "&gt;1")&gt;3,AVERAGE(SMALL(($F90:M90),{1,2,3,4}))-$F$1,COUNTIF($G90:M90, "&gt;1")&gt;1,AVERAGE(SMALL(($E90:M90),{1,2,3,4}))-$F$1,COUNTIF($G90:M90, "&gt;0")=1,AVERAGE(SMALL(($E90:M90),{1,2,3}))-$F$1,COUNTIF($G90:M90, "=0")=0,AVERAGE(SMALL(($E90:M90),{1,2}))-$F$1)</f>
        <v>0.72500000000000142</v>
      </c>
      <c r="Z90" s="29">
        <f>_xlfn.IFS(COUNTIF($G90:N90, "&gt;1")&gt;6,AVERAGE(SMALL(($G90:N90),{1,2,3,4,5}))-$F$1,COUNTIF($G90:N90, "&gt;1")&gt;5,AVERAGE(SMALL(($G90:N90),{1,2,3,4}))-$F$1,COUNTIF($G90:N90, "&gt;1")&gt;3,AVERAGE(SMALL(($F90:N90),{1,2,3,4}))-$F$1,COUNTIF($G90:N90, "&gt;1")&gt;1,AVERAGE(SMALL(($E90:N90),{1,2,3,4}))-$F$1,COUNTIF($G90:N90, "&gt;0")=1,AVERAGE(SMALL(($E90:N90),{1,2,3}))-$F$1,COUNTIF($G90:N90, "=0")=0,AVERAGE(SMALL(($E90:N90),{1,2}))-$F$1)</f>
        <v>-2.4999999999998579E-2</v>
      </c>
      <c r="AA90" s="29">
        <f>_xlfn.IFS(COUNTIF($G90:O90, "&gt;1")&gt;6,AVERAGE(SMALL(($G90:O90),{1,2,3,4,5}))-$F$1,COUNTIF($G90:O90, "&gt;1")&gt;5,AVERAGE(SMALL(($G90:O90),{1,2,3,4}))-$F$1,COUNTIF($G90:O90, "&gt;1")&gt;3,AVERAGE(SMALL(($F90:O90),{1,2,3,4}))-$F$1,COUNTIF($G90:O90, "&gt;1")&gt;1,AVERAGE(SMALL(($E90:O90),{1,2,3,4}))-$F$1,COUNTIF($G90:O90, "&gt;0")=1,AVERAGE(SMALL(($E90:O90),{1,2,3}))-$F$1,COUNTIF($G90:O90, "=0")=0,AVERAGE(SMALL(($E90:O90),{1,2}))-$F$1)</f>
        <v>-0.14999999999999858</v>
      </c>
      <c r="AB90" s="29">
        <f>_xlfn.IFS(COUNTIF($G90:P90, "&gt;1")&gt;6,AVERAGE(SMALL(($G90:P90),{1,2,3,4,5}))-$F$1,COUNTIF($G90:P90, "&gt;1")&gt;5,AVERAGE(SMALL(($G90:P90),{1,2,3,4}))-$F$1,COUNTIF($G90:P90, "&gt;1")&gt;3,AVERAGE(SMALL(($F90:P90),{1,2,3,4}))-$F$1,COUNTIF($G90:P90, "&gt;1")&gt;1,AVERAGE(SMALL(($E90:P90),{1,2,3,4}))-$F$1,COUNTIF($G90:P90, "&gt;0")=1,AVERAGE(SMALL(($E90:P90),{1,2,3}))-$F$1,COUNTIF($G90:P90, "=0")=0,AVERAGE(SMALL(($E90:P90),{1,2}))-$F$1)</f>
        <v>-0.14999999999999858</v>
      </c>
      <c r="AC90" s="29">
        <f>_xlfn.IFS(COUNTIF($G90:Q90, "&gt;1")&gt;6,AVERAGE(SMALL(($G90:Q90),{1,2,3,4,5}))-$F$1,COUNTIF($G90:Q90, "&gt;1")&gt;5,AVERAGE(SMALL(($G90:Q90),{1,2,3,4}))-$F$1,COUNTIF($G90:Q90, "&gt;1")&gt;3,AVERAGE(SMALL(($F90:Q90),{1,2,3,4}))-$F$1,COUNTIF($G90:Q90, "&gt;1")&gt;1,AVERAGE(SMALL(($E90:Q90),{1,2,3,4}))-$F$1,COUNTIF($G90:Q90, "&gt;0")=1,AVERAGE(SMALL(($E90:Q90),{1,2,3}))-$F$1,COUNTIF($G90:Q90, "=0")=0,AVERAGE(SMALL(($E90:Q90),{1,2}))-$F$1)</f>
        <v>-0.14999999999999858</v>
      </c>
      <c r="AD90" s="30">
        <f t="shared" si="11"/>
        <v>6</v>
      </c>
      <c r="AE90" s="31">
        <v>2</v>
      </c>
    </row>
    <row r="91" spans="1:31" ht="15.75" x14ac:dyDescent="0.25">
      <c r="A91" s="32" t="s">
        <v>138</v>
      </c>
      <c r="B91" s="26" t="str">
        <f>INDEX('[1]2025 Sign Ups'!$C$2:$C$103,MATCH(A91,'[1]2025 Sign Ups'!$B$2:$B$103,0))</f>
        <v>Y</v>
      </c>
      <c r="C91" s="26">
        <f>VLOOKUP($A91,'[1]2025 Sign Ups'!$B$2:$F$127,4,FALSE)</f>
        <v>3</v>
      </c>
      <c r="D91" s="26" t="s">
        <v>107</v>
      </c>
      <c r="E91" s="27">
        <f>AVERAGE(G91:H91)</f>
        <v>46.5</v>
      </c>
      <c r="F91" s="27">
        <f t="shared" si="10"/>
        <v>46.5</v>
      </c>
      <c r="G91" s="28">
        <f>INDEX('[1]WK 1 F9 2025'!$Y$4:$Y$105, MATCH(A91,'[1]WK 1 F9 2025'!$N$4:$N$105,0))</f>
        <v>43</v>
      </c>
      <c r="H91" s="28">
        <f>INDEX('[1]WK 2 B9 2025'!$Y$4:$Y$105, MATCH($A91,'[1]WK 2 B9 2025'!$N$4:$N$105,0))</f>
        <v>50</v>
      </c>
      <c r="I91" s="28">
        <f>INDEX('[1]WK 3 F9 2025'!$Y$4:$Y$107, MATCH(A91,'[1]WK 3 F9 2025'!$N$4:$N$107,0))</f>
        <v>50</v>
      </c>
      <c r="J91" s="28">
        <f>INDEX('[1]WK 4 B9 2025'!$Y$4:$Y$105, MATCH(A91,'[1]WK 4 B9 2025'!$N$4:$N$105,0))</f>
        <v>50</v>
      </c>
      <c r="K91" s="28">
        <f>INDEX('[1]WK 5 F9 2025'!$Y$4:$Y$105, MATCH(A91,'[1]WK 5 F9 2025'!$N$4:$N$105,0))</f>
        <v>50</v>
      </c>
      <c r="L91" s="28">
        <f>INDEX('[1]WK 6 B9 2025'!$Y$4:$Y$105, MATCH(A91,'[1]WK 6 B9 2025'!$N$4:$N$105,0))</f>
        <v>49</v>
      </c>
      <c r="M91" s="28">
        <f>INDEX('[1]WK 7 F9 2025'!$Y$4:$Y$107, MATCH(A91,'[1]WK 7 F9 2025'!$N$4:$N$107,0))</f>
        <v>43</v>
      </c>
      <c r="N91" s="28">
        <f>INDEX('[1]WK 8 B9 2025'!$Y$4:$Y$103, MATCH(A91,'[1]WK 8 B9 2025'!$N$4:$N$103,0))</f>
        <v>50</v>
      </c>
      <c r="O91" s="28">
        <f>INDEX('[1]WK 9 F9 2025'!$Y$4:$Y$105, MATCH(A91,'[1]WK 9 F9 2025'!$N$4:$N$105,0))</f>
        <v>47</v>
      </c>
      <c r="P91" s="28" t="str">
        <f>INDEX('[1]WK 10 B9 2025'!$Y$4:$Y$103, MATCH(A91,'[1]WK 10 B9 2025'!$N$4:$N$103,0))</f>
        <v/>
      </c>
      <c r="Q91" s="28" t="str">
        <f>INDEX('[1]WK 11 F9 2025'!$Y$4:$Y$105, MATCH(A91,'[1]WK 11 F9 2025'!$N$4:$N$105,0))</f>
        <v/>
      </c>
      <c r="R91" s="27">
        <f>(G91-$F$1)*0.6</f>
        <v>4.5600000000000005</v>
      </c>
      <c r="S91" s="27">
        <f>(H91-$F$1)*0.7</f>
        <v>10.220000000000001</v>
      </c>
      <c r="T91" s="29">
        <f>_xlfn.IFS(COUNTIF($G91:H91, "&gt;1")&gt;6,AVERAGE(SMALL(($G91:H91),{1,2,3,4,5}))-$F$1,COUNTIF($G91:H91, "&gt;1")&gt;5,AVERAGE(SMALL(($G91:H91),{1,2,3,4}))-$F$1,COUNTIF($G91:H91, "&gt;1")&gt;3,AVERAGE(SMALL(($F91:H91),{1,2,3,4}))-$F$1,COUNTIF($G91:H91, "&gt;1")&gt;1,AVERAGE(SMALL(($E91:H91),{1,2,3,4}))-$F$1,COUNTIF($G91:H91, "&gt;0")=1,AVERAGE(SMALL(($E91:H91),{1,2,3}))-$F$1,COUNTIF($G91:H91, "=0")=0,AVERAGE(SMALL(($E91:H91),{1,2}))-$F$1)</f>
        <v>11.100000000000001</v>
      </c>
      <c r="U91" s="29">
        <f>_xlfn.IFS(COUNTIF($G91:I91, "&gt;1")&gt;6,AVERAGE(SMALL(($G91:I91),{1,2,3,4,5}))-$F$1,COUNTIF($G91:I91, "&gt;1")&gt;5,AVERAGE(SMALL(($G91:I91),{1,2,3,4}))-$F$1,COUNTIF($G91:I91, "&gt;1")&gt;3,AVERAGE(SMALL(($F91:I91),{1,2,3,4}))-$F$1,COUNTIF($G91:I91, "&gt;1")&gt;1,AVERAGE(SMALL(($E91:I91),{1,2,3,4}))-$F$1,COUNTIF($G91:I91, "&gt;0")=1,AVERAGE(SMALL(($E91:I91),{1,2,3}))-$F$1,COUNTIF($G91:I91, "=0")=0,AVERAGE(SMALL(($E91:I91),{1,2}))-$F$1)</f>
        <v>11.100000000000001</v>
      </c>
      <c r="V91" s="29">
        <f>_xlfn.IFS(COUNTIF($G91:J91, "&gt;1")&gt;6,AVERAGE(SMALL(($G91:J91),{1,2,3,4,5}))-$F$1,COUNTIF($G91:J91, "&gt;1")&gt;5,AVERAGE(SMALL(($G91:J91),{1,2,3,4}))-$F$1,COUNTIF($G91:J91, "&gt;1")&gt;3,AVERAGE(SMALL(($F91:J91),{1,2,3,4}))-$F$1,COUNTIF($G91:J91, "&gt;1")&gt;1,AVERAGE(SMALL(($E91:J91),{1,2,3,4}))-$F$1,COUNTIF($G91:J91, "&gt;0")=1,AVERAGE(SMALL(($E91:J91),{1,2,3}))-$F$1,COUNTIF($G91:J91, "=0")=0,AVERAGE(SMALL(($E91:J91),{1,2}))-$F$1)</f>
        <v>11.975000000000001</v>
      </c>
      <c r="W91" s="29">
        <f>_xlfn.IFS(COUNTIF($G91:K91, "&gt;1")&gt;6,AVERAGE(SMALL(($G91:K91),{1,2,3,4,5}))-$F$1,COUNTIF($G91:K91, "&gt;1")&gt;5,AVERAGE(SMALL(($G91:K91),{1,2,3,4}))-$F$1,COUNTIF($G91:K91, "&gt;1")&gt;3,AVERAGE(SMALL(($F91:K91),{1,2,3,4}))-$F$1,COUNTIF($G91:K91, "&gt;1")&gt;1,AVERAGE(SMALL(($E91:K91),{1,2,3,4}))-$F$1,COUNTIF($G91:K91, "&gt;0")=1,AVERAGE(SMALL(($E91:K91),{1,2,3}))-$F$1,COUNTIF($G91:K91, "=0")=0,AVERAGE(SMALL(($E91:K91),{1,2}))-$F$1)</f>
        <v>11.975000000000001</v>
      </c>
      <c r="X91" s="29">
        <f>_xlfn.IFS(COUNTIF($G91:L91, "&gt;1")&gt;6,AVERAGE(SMALL(($G91:L91),{1,2,3,4,5}))-$F$1,COUNTIF($G91:L91, "&gt;1")&gt;5,AVERAGE(SMALL(($G91:L91),{1,2,3,4}))-$F$1,COUNTIF($G91:L91, "&gt;1")&gt;3,AVERAGE(SMALL(($F91:L91),{1,2,3,4}))-$F$1,COUNTIF($G91:L91, "&gt;1")&gt;1,AVERAGE(SMALL(($E91:L91),{1,2,3,4}))-$F$1,COUNTIF($G91:L91, "&gt;0")=1,AVERAGE(SMALL(($E91:L91),{1,2,3}))-$F$1,COUNTIF($G91:L91, "=0")=0,AVERAGE(SMALL(($E91:L91),{1,2}))-$F$1)</f>
        <v>12.600000000000001</v>
      </c>
      <c r="Y91" s="29">
        <f>_xlfn.IFS(COUNTIF($G91:M91, "&gt;1")&gt;6,AVERAGE(SMALL(($G91:M91),{1,2,3,4,5}))-$F$1,COUNTIF($G91:M91, "&gt;1")&gt;5,AVERAGE(SMALL(($G91:M91),{1,2,3,4}))-$F$1,COUNTIF($G91:M91, "&gt;1")&gt;3,AVERAGE(SMALL(($F91:M91),{1,2,3,4}))-$F$1,COUNTIF($G91:M91, "&gt;1")&gt;1,AVERAGE(SMALL(($E91:M91),{1,2,3,4}))-$F$1,COUNTIF($G91:M91, "&gt;0")=1,AVERAGE(SMALL(($E91:M91),{1,2,3}))-$F$1,COUNTIF($G91:M91, "=0")=0,AVERAGE(SMALL(($E91:M91),{1,2}))-$F$1)</f>
        <v>11.600000000000001</v>
      </c>
      <c r="Z91" s="29">
        <f>_xlfn.IFS(COUNTIF($G91:N91, "&gt;1")&gt;6,AVERAGE(SMALL(($G91:N91),{1,2,3,4,5}))-$F$1,COUNTIF($G91:N91, "&gt;1")&gt;5,AVERAGE(SMALL(($G91:N91),{1,2,3,4}))-$F$1,COUNTIF($G91:N91, "&gt;1")&gt;3,AVERAGE(SMALL(($F91:N91),{1,2,3,4}))-$F$1,COUNTIF($G91:N91, "&gt;1")&gt;1,AVERAGE(SMALL(($E91:N91),{1,2,3,4}))-$F$1,COUNTIF($G91:N91, "&gt;0")=1,AVERAGE(SMALL(($E91:N91),{1,2,3}))-$F$1,COUNTIF($G91:N91, "=0")=0,AVERAGE(SMALL(($E91:N91),{1,2}))-$F$1)</f>
        <v>11.600000000000001</v>
      </c>
      <c r="AA91" s="29">
        <f>_xlfn.IFS(COUNTIF($G91:O91, "&gt;1")&gt;6,AVERAGE(SMALL(($G91:O91),{1,2,3,4,5}))-$F$1,COUNTIF($G91:O91, "&gt;1")&gt;5,AVERAGE(SMALL(($G91:O91),{1,2,3,4}))-$F$1,COUNTIF($G91:O91, "&gt;1")&gt;3,AVERAGE(SMALL(($F91:O91),{1,2,3,4}))-$F$1,COUNTIF($G91:O91, "&gt;1")&gt;1,AVERAGE(SMALL(($E91:O91),{1,2,3,4}))-$F$1,COUNTIF($G91:O91, "&gt;0")=1,AVERAGE(SMALL(($E91:O91),{1,2,3}))-$F$1,COUNTIF($G91:O91, "=0")=0,AVERAGE(SMALL(($E91:O91),{1,2}))-$F$1)</f>
        <v>11</v>
      </c>
      <c r="AB91" s="29">
        <f>_xlfn.IFS(COUNTIF($G91:P91, "&gt;1")&gt;6,AVERAGE(SMALL(($G91:P91),{1,2,3,4,5}))-$F$1,COUNTIF($G91:P91, "&gt;1")&gt;5,AVERAGE(SMALL(($G91:P91),{1,2,3,4}))-$F$1,COUNTIF($G91:P91, "&gt;1")&gt;3,AVERAGE(SMALL(($F91:P91),{1,2,3,4}))-$F$1,COUNTIF($G91:P91, "&gt;1")&gt;1,AVERAGE(SMALL(($E91:P91),{1,2,3,4}))-$F$1,COUNTIF($G91:P91, "&gt;0")=1,AVERAGE(SMALL(($E91:P91),{1,2,3}))-$F$1,COUNTIF($G91:P91, "=0")=0,AVERAGE(SMALL(($E91:P91),{1,2}))-$F$1)</f>
        <v>11</v>
      </c>
      <c r="AC91" s="29">
        <f>_xlfn.IFS(COUNTIF($G91:Q91, "&gt;1")&gt;6,AVERAGE(SMALL(($G91:Q91),{1,2,3,4,5}))-$F$1,COUNTIF($G91:Q91, "&gt;1")&gt;5,AVERAGE(SMALL(($G91:Q91),{1,2,3,4}))-$F$1,COUNTIF($G91:Q91, "&gt;1")&gt;3,AVERAGE(SMALL(($F91:Q91),{1,2,3,4}))-$F$1,COUNTIF($G91:Q91, "&gt;1")&gt;1,AVERAGE(SMALL(($E91:Q91),{1,2,3,4}))-$F$1,COUNTIF($G91:Q91, "&gt;0")=1,AVERAGE(SMALL(($E91:Q91),{1,2,3}))-$F$1,COUNTIF($G91:Q91, "=0")=0,AVERAGE(SMALL(($E91:Q91),{1,2}))-$F$1)</f>
        <v>11</v>
      </c>
      <c r="AD91" s="30">
        <f t="shared" si="11"/>
        <v>9</v>
      </c>
      <c r="AE91" s="31">
        <v>1</v>
      </c>
    </row>
    <row r="92" spans="1:31" ht="15.75" x14ac:dyDescent="0.25">
      <c r="A92" s="25" t="s">
        <v>139</v>
      </c>
      <c r="B92" s="26" t="str">
        <f>INDEX('[1]2025 Sign Ups'!$C$2:$C$103,MATCH(A92,'[1]2025 Sign Ups'!$B$2:$B$103,0))</f>
        <v>Y</v>
      </c>
      <c r="C92" s="26">
        <f>VLOOKUP($A92,'[1]2025 Sign Ups'!$B$2:$F$127,4,FALSE)</f>
        <v>7</v>
      </c>
      <c r="D92" s="26" t="str">
        <f>VLOOKUP($A92,'[1]2025 Sign Ups'!$B$2:$G$127,5,FALSE)</f>
        <v>R</v>
      </c>
      <c r="E92" s="27">
        <f>R92+35.4</f>
        <v>39.333333333333336</v>
      </c>
      <c r="F92" s="27">
        <f t="shared" si="10"/>
        <v>39.333333333333336</v>
      </c>
      <c r="G92" s="28">
        <f>INDEX('[1]WK 1 F9 2025'!$Y$4:$Y$105, MATCH(A92,'[1]WK 1 F9 2025'!$N$4:$N$105,0))</f>
        <v>46</v>
      </c>
      <c r="H92" s="28">
        <f>INDEX('[1]WK 2 B9 2025'!$Y$4:$Y$105, MATCH($A92,'[1]WK 2 B9 2025'!$N$4:$N$105,0))</f>
        <v>41</v>
      </c>
      <c r="I92" s="28">
        <f>INDEX('[1]WK 3 F9 2025'!$Y$4:$Y$107, MATCH(A92,'[1]WK 3 F9 2025'!$N$4:$N$107,0))</f>
        <v>39</v>
      </c>
      <c r="J92" s="28">
        <f>INDEX('[1]WK 4 B9 2025'!$Y$4:$Y$105, MATCH(A92,'[1]WK 4 B9 2025'!$N$4:$N$105,0))</f>
        <v>37</v>
      </c>
      <c r="K92" s="28">
        <f>INDEX('[1]WK 5 F9 2025'!$Y$4:$Y$105, MATCH(A92,'[1]WK 5 F9 2025'!$N$4:$N$105,0))</f>
        <v>40</v>
      </c>
      <c r="L92" s="28">
        <f>INDEX('[1]WK 6 B9 2025'!$Y$4:$Y$105, MATCH(A92,'[1]WK 6 B9 2025'!$N$4:$N$105,0))</f>
        <v>43</v>
      </c>
      <c r="M92" s="28">
        <f>INDEX('[1]WK 7 F9 2025'!$Y$4:$Y$107, MATCH(A92,'[1]WK 7 F9 2025'!$N$4:$N$107,0))</f>
        <v>39</v>
      </c>
      <c r="N92" s="28">
        <f>INDEX('[1]WK 8 B9 2025'!$Y$4:$Y$103, MATCH(A92,'[1]WK 8 B9 2025'!$N$4:$N$103,0))</f>
        <v>38</v>
      </c>
      <c r="O92" s="28">
        <f>INDEX('[1]WK 9 F9 2025'!$Y$4:$Y$105, MATCH(A92,'[1]WK 9 F9 2025'!$N$4:$N$105,0))</f>
        <v>39</v>
      </c>
      <c r="P92" s="28" t="str">
        <f>INDEX('[1]WK 10 B9 2025'!$Y$4:$Y$103, MATCH(A92,'[1]WK 10 B9 2025'!$N$4:$N$103,0))</f>
        <v/>
      </c>
      <c r="Q92" s="28" t="str">
        <f>INDEX('[1]WK 11 F9 2025'!$Y$4:$Y$105, MATCH(A92,'[1]WK 11 F9 2025'!$N$4:$N$105,0))</f>
        <v/>
      </c>
      <c r="R92" s="27">
        <f>VLOOKUP($A92,'[1]2025 Sign Ups'!$B$2:$K$104,3,FALSE)</f>
        <v>3.9333333333333371</v>
      </c>
      <c r="S92" s="29">
        <f>_xlfn.IFS(COUNTIF($G92:G92, "&gt;6")&gt;6,AVERAGE(SMALL(($G92:G92),{1,2,3,4,5}))-$F$1,COUNTIF($G92:G92, "&gt;5")&gt;3,AVERAGE(SMALL(($G92:G92),{1,2,3,4}))-$F$1,COUNTIF($G92:G92, "&gt;3")&gt;3,AVERAGE(SMALL(($F92:G92),{1,2,3,4}))-$F$1,COUNTIF($G92:G92, "&gt;1")&gt;1,AVERAGE(SMALL(($E92:G92),{1,2,3,4}))-$F$1,COUNTIF($G92:G92, "&gt;0")=1,AVERAGE(SMALL(($E92:G92),{1,2,3}))-$F$1,COUNTIF($G92:G92, "=0")=0,AVERAGE(SMALL(($E92:G92),{1,2}))-$F$1)</f>
        <v>6.1555555555555586</v>
      </c>
      <c r="T92" s="29">
        <f>_xlfn.IFS(COUNTIF($G92:H92, "&gt;1")&gt;6,AVERAGE(SMALL(($G92:H92),{1,2,3,4,5}))-$F$1,COUNTIF($G92:H92, "&gt;1")&gt;5,AVERAGE(SMALL(($G92:H92),{1,2,3,4}))-$F$1,COUNTIF($G92:H92, "&gt;1")&gt;3,AVERAGE(SMALL(($F92:H92),{1,2,3,4}))-$F$1,COUNTIF($G92:H92, "&gt;1")&gt;1,AVERAGE(SMALL(($E92:H92),{1,2,3,4}))-$F$1,COUNTIF($G92:H92, "&gt;0")=1,AVERAGE(SMALL(($E92:H92),{1,2,3}))-$F$1,COUNTIF($G92:H92, "=0")=0,AVERAGE(SMALL(($E92:H92),{1,2}))-$F$1)</f>
        <v>6.0166666666666728</v>
      </c>
      <c r="U92" s="29">
        <f>_xlfn.IFS(COUNTIF($G92:I92, "&gt;1")&gt;6,AVERAGE(SMALL(($G92:I92),{1,2,3,4,5}))-$F$1,COUNTIF($G92:I92, "&gt;1")&gt;5,AVERAGE(SMALL(($G92:I92),{1,2,3,4}))-$F$1,COUNTIF($G92:I92, "&gt;1")&gt;3,AVERAGE(SMALL(($F92:I92),{1,2,3,4}))-$F$1,COUNTIF($G92:I92, "&gt;1")&gt;1,AVERAGE(SMALL(($E92:I92),{1,2,3,4}))-$F$1,COUNTIF($G92:I92, "&gt;0")=1,AVERAGE(SMALL(($E92:I92),{1,2,3}))-$F$1,COUNTIF($G92:I92, "=0")=0,AVERAGE(SMALL(($E92:I92),{1,2}))-$F$1)</f>
        <v>4.2666666666666728</v>
      </c>
      <c r="V92" s="29">
        <f>_xlfn.IFS(COUNTIF($G92:J92, "&gt;1")&gt;6,AVERAGE(SMALL(($G92:J92),{1,2,3,4,5}))-$F$1,COUNTIF($G92:J92, "&gt;1")&gt;5,AVERAGE(SMALL(($G92:J92),{1,2,3,4}))-$F$1,COUNTIF($G92:J92, "&gt;1")&gt;3,AVERAGE(SMALL(($F92:J92),{1,2,3,4}))-$F$1,COUNTIF($G92:J92, "&gt;1")&gt;1,AVERAGE(SMALL(($E92:J92),{1,2,3,4}))-$F$1,COUNTIF($G92:J92, "&gt;0")=1,AVERAGE(SMALL(($E92:J92),{1,2,3}))-$F$1,COUNTIF($G92:J92, "=0")=0,AVERAGE(SMALL(($E92:J92),{1,2}))-$F$1)</f>
        <v>3.6833333333333371</v>
      </c>
      <c r="W92" s="29">
        <f>_xlfn.IFS(COUNTIF($G92:K92, "&gt;1")&gt;6,AVERAGE(SMALL(($G92:K92),{1,2,3,4,5}))-$F$1,COUNTIF($G92:K92, "&gt;1")&gt;5,AVERAGE(SMALL(($G92:K92),{1,2,3,4}))-$F$1,COUNTIF($G92:K92, "&gt;1")&gt;3,AVERAGE(SMALL(($F92:K92),{1,2,3,4}))-$F$1,COUNTIF($G92:K92, "&gt;1")&gt;1,AVERAGE(SMALL(($E92:K92),{1,2,3,4}))-$F$1,COUNTIF($G92:K92, "&gt;0")=1,AVERAGE(SMALL(($E92:K92),{1,2,3}))-$F$1,COUNTIF($G92:K92, "=0")=0,AVERAGE(SMALL(($E92:K92),{1,2}))-$F$1)</f>
        <v>3.4333333333333371</v>
      </c>
      <c r="X92" s="29">
        <f>_xlfn.IFS(COUNTIF($G92:L92, "&gt;1")&gt;6,AVERAGE(SMALL(($G92:L92),{1,2,3,4,5}))-$F$1,COUNTIF($G92:L92, "&gt;1")&gt;5,AVERAGE(SMALL(($G92:L92),{1,2,3,4}))-$F$1,COUNTIF($G92:L92, "&gt;1")&gt;3,AVERAGE(SMALL(($F92:L92),{1,2,3,4}))-$F$1,COUNTIF($G92:L92, "&gt;1")&gt;1,AVERAGE(SMALL(($E92:L92),{1,2,3,4}))-$F$1,COUNTIF($G92:L92, "&gt;0")=1,AVERAGE(SMALL(($E92:L92),{1,2,3}))-$F$1,COUNTIF($G92:L92, "=0")=0,AVERAGE(SMALL(($E92:L92),{1,2}))-$F$1)</f>
        <v>3.8500000000000014</v>
      </c>
      <c r="Y92" s="29">
        <f>_xlfn.IFS(COUNTIF($G92:M92, "&gt;1")&gt;6,AVERAGE(SMALL(($G92:M92),{1,2,3,4,5}))-$F$1,COUNTIF($G92:M92, "&gt;1")&gt;5,AVERAGE(SMALL(($G92:M92),{1,2,3,4}))-$F$1,COUNTIF($G92:M92, "&gt;1")&gt;3,AVERAGE(SMALL(($F92:M92),{1,2,3,4}))-$F$1,COUNTIF($G92:M92, "&gt;1")&gt;1,AVERAGE(SMALL(($E92:M92),{1,2,3,4}))-$F$1,COUNTIF($G92:M92, "&gt;0")=1,AVERAGE(SMALL(($E92:M92),{1,2,3}))-$F$1,COUNTIF($G92:M92, "=0")=0,AVERAGE(SMALL(($E92:M92),{1,2}))-$F$1)</f>
        <v>3.8000000000000043</v>
      </c>
      <c r="Z92" s="29">
        <f>_xlfn.IFS(COUNTIF($G92:N92, "&gt;1")&gt;6,AVERAGE(SMALL(($G92:N92),{1,2,3,4,5}))-$F$1,COUNTIF($G92:N92, "&gt;1")&gt;5,AVERAGE(SMALL(($G92:N92),{1,2,3,4}))-$F$1,COUNTIF($G92:N92, "&gt;1")&gt;3,AVERAGE(SMALL(($F92:N92),{1,2,3,4}))-$F$1,COUNTIF($G92:N92, "&gt;1")&gt;1,AVERAGE(SMALL(($E92:N92),{1,2,3,4}))-$F$1,COUNTIF($G92:N92, "&gt;0")=1,AVERAGE(SMALL(($E92:N92),{1,2,3}))-$F$1,COUNTIF($G92:N92, "=0")=0,AVERAGE(SMALL(($E92:N92),{1,2}))-$F$1)</f>
        <v>3.2000000000000028</v>
      </c>
      <c r="AA92" s="29">
        <f>_xlfn.IFS(COUNTIF($G92:O92, "&gt;1")&gt;6,AVERAGE(SMALL(($G92:O92),{1,2,3,4,5}))-$F$1,COUNTIF($G92:O92, "&gt;1")&gt;5,AVERAGE(SMALL(($G92:O92),{1,2,3,4}))-$F$1,COUNTIF($G92:O92, "&gt;1")&gt;3,AVERAGE(SMALL(($F92:O92),{1,2,3,4}))-$F$1,COUNTIF($G92:O92, "&gt;1")&gt;1,AVERAGE(SMALL(($E92:O92),{1,2,3,4}))-$F$1,COUNTIF($G92:O92, "&gt;0")=1,AVERAGE(SMALL(($E92:O92),{1,2,3}))-$F$1,COUNTIF($G92:O92, "=0")=0,AVERAGE(SMALL(($E92:O92),{1,2}))-$F$1)</f>
        <v>3</v>
      </c>
      <c r="AB92" s="29">
        <f>_xlfn.IFS(COUNTIF($G92:P92, "&gt;1")&gt;6,AVERAGE(SMALL(($G92:P92),{1,2,3,4,5}))-$F$1,COUNTIF($G92:P92, "&gt;1")&gt;5,AVERAGE(SMALL(($G92:P92),{1,2,3,4}))-$F$1,COUNTIF($G92:P92, "&gt;1")&gt;3,AVERAGE(SMALL(($F92:P92),{1,2,3,4}))-$F$1,COUNTIF($G92:P92, "&gt;1")&gt;1,AVERAGE(SMALL(($E92:P92),{1,2,3,4}))-$F$1,COUNTIF($G92:P92, "&gt;0")=1,AVERAGE(SMALL(($E92:P92),{1,2,3}))-$F$1,COUNTIF($G92:P92, "=0")=0,AVERAGE(SMALL(($E92:P92),{1,2}))-$F$1)</f>
        <v>3</v>
      </c>
      <c r="AC92" s="29">
        <f>_xlfn.IFS(COUNTIF($G92:Q92, "&gt;1")&gt;6,AVERAGE(SMALL(($G92:Q92),{1,2,3,4,5}))-$F$1,COUNTIF($G92:Q92, "&gt;1")&gt;5,AVERAGE(SMALL(($G92:Q92),{1,2,3,4}))-$F$1,COUNTIF($G92:Q92, "&gt;1")&gt;3,AVERAGE(SMALL(($F92:Q92),{1,2,3,4}))-$F$1,COUNTIF($G92:Q92, "&gt;1")&gt;1,AVERAGE(SMALL(($E92:Q92),{1,2,3,4}))-$F$1,COUNTIF($G92:Q92, "&gt;0")=1,AVERAGE(SMALL(($E92:Q92),{1,2,3}))-$F$1,COUNTIF($G92:Q92, "=0")=0,AVERAGE(SMALL(($E92:Q92),{1,2}))-$F$1)</f>
        <v>3</v>
      </c>
      <c r="AD92" s="30">
        <f t="shared" si="11"/>
        <v>9</v>
      </c>
      <c r="AE92" s="31">
        <v>2</v>
      </c>
    </row>
    <row r="93" spans="1:31" ht="15.75" x14ac:dyDescent="0.25">
      <c r="A93" s="32" t="s">
        <v>140</v>
      </c>
      <c r="B93" s="26" t="str">
        <f>INDEX('[1]2025 Sign Ups'!$C$2:$C$103,MATCH(A93,'[1]2025 Sign Ups'!$B$2:$B$103,0))</f>
        <v>Y</v>
      </c>
      <c r="C93" s="26">
        <f>VLOOKUP($A93,'[1]2025 Sign Ups'!$B$2:$F$127,4,FALSE)</f>
        <v>9</v>
      </c>
      <c r="D93" s="26" t="str">
        <f>VLOOKUP($A93,'[1]2025 Sign Ups'!$B$2:$G$127,5,FALSE)</f>
        <v>R</v>
      </c>
      <c r="E93" s="27">
        <f>R93+35.4</f>
        <v>41.8</v>
      </c>
      <c r="F93" s="27">
        <f t="shared" si="10"/>
        <v>41.8</v>
      </c>
      <c r="G93" s="27">
        <f>INDEX('[1]WK 1 F9 2025'!$Y$4:$Y$105, MATCH(A93,'[1]WK 1 F9 2025'!$N$4:$N$105,0))</f>
        <v>40</v>
      </c>
      <c r="H93" s="27" t="str">
        <f>INDEX('[1]WK 2 B9 2025'!$Y$4:$Y$105, MATCH($A93,'[1]WK 2 B9 2025'!$N$4:$N$105,0))</f>
        <v/>
      </c>
      <c r="I93" s="27" t="str">
        <f>INDEX('[1]WK 3 F9 2025'!$Y$4:$Y$107, MATCH(A93,'[1]WK 3 F9 2025'!$N$4:$N$107,0))</f>
        <v/>
      </c>
      <c r="J93" s="27">
        <f>INDEX('[1]WK 4 B9 2025'!$Y$4:$Y$105, MATCH(A93,'[1]WK 4 B9 2025'!$N$4:$N$105,0))</f>
        <v>42</v>
      </c>
      <c r="K93" s="27" t="str">
        <f>INDEX('[1]WK 5 F9 2025'!$Y$4:$Y$105, MATCH(A93,'[1]WK 5 F9 2025'!$N$4:$N$105,0))</f>
        <v/>
      </c>
      <c r="L93" s="27" t="str">
        <f>INDEX('[1]WK 6 B9 2025'!$Y$4:$Y$105, MATCH(A93,'[1]WK 6 B9 2025'!$N$4:$N$105,0))</f>
        <v/>
      </c>
      <c r="M93" s="27" t="str">
        <f>INDEX('[1]WK 7 F9 2025'!$Y$4:$Y$107, MATCH(A93,'[1]WK 7 F9 2025'!$N$4:$N$107,0))</f>
        <v/>
      </c>
      <c r="N93" s="27" t="str">
        <f>INDEX('[1]WK 8 B9 2025'!$Y$4:$Y$103, MATCH(A93,'[1]WK 8 B9 2025'!$N$4:$N$103,0))</f>
        <v/>
      </c>
      <c r="O93" s="27">
        <f>INDEX('[1]WK 9 F9 2025'!$Y$4:$Y$105, MATCH(A93,'[1]WK 9 F9 2025'!$N$4:$N$105,0))</f>
        <v>39</v>
      </c>
      <c r="P93" s="27" t="str">
        <f>INDEX('[1]WK 10 B9 2025'!$Y$4:$Y$103, MATCH(A93,'[1]WK 10 B9 2025'!$N$4:$N$103,0))</f>
        <v/>
      </c>
      <c r="Q93" s="27" t="str">
        <f>INDEX('[1]WK 11 F9 2025'!$Y$4:$Y$105, MATCH(A93,'[1]WK 11 F9 2025'!$N$4:$N$105,0))</f>
        <v/>
      </c>
      <c r="R93" s="27">
        <f>VLOOKUP($A93,'[1]2025 Sign Ups'!$B$2:$K$104,3,FALSE)</f>
        <v>6.3999999999999986</v>
      </c>
      <c r="S93" s="29">
        <f>_xlfn.IFS(COUNTIF($G93:G93, "&gt;1")&gt;6,AVERAGE(SMALL(($G93:G93),{1,2,3,4,5}))-$F$1,COUNTIF($G93:G93, "&gt;1")&gt;5,AVERAGE(SMALL(($G93:G93),{1,2,3,4}))-$F$1,COUNTIF($G93:G93, "&gt;1")&gt;3,AVERAGE(SMALL(($F93:G93),{1,2,3,4}))-$F$1,COUNTIF($G93:G93, "&gt;1")&gt;1,AVERAGE(SMALL(($E93:G93),{1,2,3,4}))-$F$1,COUNTIF($G93:G93, "&gt;0")=1,AVERAGE(SMALL(($E93:G93),{1,2,3}))-$F$1,COUNTIF($G93:G93, "=0")=0,AVERAGE(SMALL(($E93:G93),{1,2}))-$F$1)</f>
        <v>5.7999999999999972</v>
      </c>
      <c r="T93" s="29">
        <f>_xlfn.IFS(COUNTIF($G93:H93, "&gt;1")&gt;6,AVERAGE(SMALL(($G93:H93),{1,2,3,4,5}))-$F$1,COUNTIF($G93:H93, "&gt;1")&gt;5,AVERAGE(SMALL(($G93:H93),{1,2,3,4}))-$F$1,COUNTIF($G93:H93, "&gt;1")&gt;3,AVERAGE(SMALL(($F93:H93),{1,2,3,4}))-$F$1,COUNTIF($G93:H93, "&gt;1")&gt;1,AVERAGE(SMALL(($E93:H93),{1,2,3,4}))-$F$1,COUNTIF($G93:H93, "&gt;0")=1,AVERAGE(SMALL(($E93:H93),{1,2,3}))-$F$1,COUNTIF($G93:H93, "=0")=0,AVERAGE(SMALL(($E93:H93),{1,2}))-$F$1)</f>
        <v>5.7999999999999972</v>
      </c>
      <c r="U93" s="29">
        <f>_xlfn.IFS(COUNTIF($G93:I93, "&gt;1")&gt;6,AVERAGE(SMALL(($G93:I93),{1,2,3,4,5}))-$F$1,COUNTIF($G93:I93, "&gt;1")&gt;5,AVERAGE(SMALL(($G93:I93),{1,2,3,4}))-$F$1,COUNTIF($G93:I93, "&gt;1")&gt;3,AVERAGE(SMALL(($F93:I93),{1,2,3,4}))-$F$1,COUNTIF($G93:I93, "&gt;1")&gt;1,AVERAGE(SMALL(($E93:I93),{1,2,3,4}))-$F$1,COUNTIF($G93:I93, "&gt;0")=1,AVERAGE(SMALL(($E93:I93),{1,2,3}))-$F$1,COUNTIF($G93:I93, "=0")=0,AVERAGE(SMALL(($E93:I93),{1,2}))-$F$1)</f>
        <v>5.7999999999999972</v>
      </c>
      <c r="V93" s="29">
        <f>_xlfn.IFS(COUNTIF($G93:J93, "&gt;1")&gt;6,AVERAGE(SMALL(($G93:J93),{1,2,3,4,5}))-$F$1,COUNTIF($G93:J93, "&gt;1")&gt;5,AVERAGE(SMALL(($G93:J93),{1,2,3,4}))-$F$1,COUNTIF($G93:J93, "&gt;1")&gt;3,AVERAGE(SMALL(($F93:J93),{1,2,3,4}))-$F$1,COUNTIF($G93:J93, "&gt;1")&gt;1,AVERAGE(SMALL(($E93:J93),{1,2,3,4}))-$F$1,COUNTIF($G93:J93, "&gt;0")=1,AVERAGE(SMALL(($E93:J93),{1,2,3}))-$F$1,COUNTIF($G93:J93, "=0")=0,AVERAGE(SMALL(($E93:J93),{1,2}))-$F$1)</f>
        <v>6</v>
      </c>
      <c r="W93" s="29">
        <f>_xlfn.IFS(COUNTIF($G93:K93, "&gt;1")&gt;6,AVERAGE(SMALL(($G93:K93),{1,2,3,4,5}))-$F$1,COUNTIF($G93:K93, "&gt;1")&gt;5,AVERAGE(SMALL(($G93:K93),{1,2,3,4}))-$F$1,COUNTIF($G93:K93, "&gt;1")&gt;3,AVERAGE(SMALL(($F93:K93),{1,2,3,4}))-$F$1,COUNTIF($G93:K93, "&gt;1")&gt;1,AVERAGE(SMALL(($E93:K93),{1,2,3,4}))-$F$1,COUNTIF($G93:K93, "&gt;0")=1,AVERAGE(SMALL(($E93:K93),{1,2,3}))-$F$1,COUNTIF($G93:K93, "=0")=0,AVERAGE(SMALL(($E93:K93),{1,2}))-$F$1)</f>
        <v>6</v>
      </c>
      <c r="X93" s="29">
        <f>_xlfn.IFS(COUNTIF($G93:L93, "&gt;1")&gt;6,AVERAGE(SMALL(($G93:L93),{1,2,3,4,5}))-$F$1,COUNTIF($G93:L93, "&gt;1")&gt;5,AVERAGE(SMALL(($G93:L93),{1,2,3,4}))-$F$1,COUNTIF($G93:L93, "&gt;1")&gt;3,AVERAGE(SMALL(($F93:L93),{1,2,3,4}))-$F$1,COUNTIF($G93:L93, "&gt;1")&gt;1,AVERAGE(SMALL(($E93:L93),{1,2,3,4}))-$F$1,COUNTIF($G93:L93, "&gt;0")=1,AVERAGE(SMALL(($E93:L93),{1,2,3}))-$F$1,COUNTIF($G93:L93, "=0")=0,AVERAGE(SMALL(($E93:L93),{1,2}))-$F$1)</f>
        <v>6</v>
      </c>
      <c r="Y93" s="29">
        <f>_xlfn.IFS(COUNTIF($G93:M93, "&gt;1")&gt;6,AVERAGE(SMALL(($G93:M93),{1,2,3,4,5}))-$F$1,COUNTIF($G93:M93, "&gt;1")&gt;5,AVERAGE(SMALL(($G93:M93),{1,2,3,4}))-$F$1,COUNTIF($G93:M93, "&gt;1")&gt;3,AVERAGE(SMALL(($F93:M93),{1,2,3,4}))-$F$1,COUNTIF($G93:M93, "&gt;1")&gt;1,AVERAGE(SMALL(($E93:M93),{1,2,3,4}))-$F$1,COUNTIF($G93:M93, "&gt;0")=1,AVERAGE(SMALL(($E93:M93),{1,2,3}))-$F$1,COUNTIF($G93:M93, "=0")=0,AVERAGE(SMALL(($E93:M93),{1,2}))-$F$1)</f>
        <v>6</v>
      </c>
      <c r="Z93" s="29">
        <f>_xlfn.IFS(COUNTIF($G93:N93, "&gt;1")&gt;6,AVERAGE(SMALL(($G93:N93),{1,2,3,4,5}))-$F$1,COUNTIF($G93:N93, "&gt;1")&gt;5,AVERAGE(SMALL(($G93:N93),{1,2,3,4}))-$F$1,COUNTIF($G93:N93, "&gt;1")&gt;3,AVERAGE(SMALL(($F93:N93),{1,2,3,4}))-$F$1,COUNTIF($G93:N93, "&gt;1")&gt;1,AVERAGE(SMALL(($E93:N93),{1,2,3,4}))-$F$1,COUNTIF($G93:N93, "&gt;0")=1,AVERAGE(SMALL(($E93:N93),{1,2,3}))-$F$1,COUNTIF($G93:N93, "=0")=0,AVERAGE(SMALL(($E93:N93),{1,2}))-$F$1)</f>
        <v>6</v>
      </c>
      <c r="AA93" s="29">
        <f>_xlfn.IFS(COUNTIF($G93:O93, "&gt;1")&gt;6,AVERAGE(SMALL(($G93:O93),{1,2,3,4,5}))-$F$1,COUNTIF($G93:O93, "&gt;1")&gt;5,AVERAGE(SMALL(($G93:O93),{1,2,3,4}))-$F$1,COUNTIF($G93:O93, "&gt;1")&gt;3,AVERAGE(SMALL(($F93:O93),{1,2,3,4}))-$F$1,COUNTIF($G93:O93, "&gt;1")&gt;1,AVERAGE(SMALL(($E93:O93),{1,2,3,4}))-$F$1,COUNTIF($G93:O93, "&gt;0")=1,AVERAGE(SMALL(($E93:O93),{1,2,3}))-$F$1,COUNTIF($G93:O93, "=0")=0,AVERAGE(SMALL(($E93:O93),{1,2}))-$F$1)</f>
        <v>5.25</v>
      </c>
      <c r="AB93" s="29">
        <f>_xlfn.IFS(COUNTIF($G93:P93, "&gt;1")&gt;6,AVERAGE(SMALL(($G93:P93),{1,2,3,4,5}))-$F$1,COUNTIF($G93:P93, "&gt;1")&gt;5,AVERAGE(SMALL(($G93:P93),{1,2,3,4}))-$F$1,COUNTIF($G93:P93, "&gt;1")&gt;3,AVERAGE(SMALL(($F93:P93),{1,2,3,4}))-$F$1,COUNTIF($G93:P93, "&gt;1")&gt;1,AVERAGE(SMALL(($E93:P93),{1,2,3,4}))-$F$1,COUNTIF($G93:P93, "&gt;0")=1,AVERAGE(SMALL(($E93:P93),{1,2,3}))-$F$1,COUNTIF($G93:P93, "=0")=0,AVERAGE(SMALL(($E93:P93),{1,2}))-$F$1)</f>
        <v>5.25</v>
      </c>
      <c r="AC93" s="29">
        <f>_xlfn.IFS(COUNTIF($G93:Q93, "&gt;1")&gt;6,AVERAGE(SMALL(($G93:Q93),{1,2,3,4,5}))-$F$1,COUNTIF($G93:Q93, "&gt;1")&gt;5,AVERAGE(SMALL(($G93:Q93),{1,2,3,4}))-$F$1,COUNTIF($G93:Q93, "&gt;1")&gt;3,AVERAGE(SMALL(($F93:Q93),{1,2,3,4}))-$F$1,COUNTIF($G93:Q93, "&gt;1")&gt;1,AVERAGE(SMALL(($E93:Q93),{1,2,3,4}))-$F$1,COUNTIF($G93:Q93, "&gt;0")=1,AVERAGE(SMALL(($E93:Q93),{1,2,3}))-$F$1,COUNTIF($G93:Q93, "=0")=0,AVERAGE(SMALL(($E93:Q93),{1,2}))-$F$1)</f>
        <v>5.25</v>
      </c>
      <c r="AD93" s="30">
        <f t="shared" si="11"/>
        <v>3</v>
      </c>
      <c r="AE93" s="31">
        <v>2</v>
      </c>
    </row>
    <row r="94" spans="1:31" ht="15.75" x14ac:dyDescent="0.25">
      <c r="A94" s="32" t="s">
        <v>141</v>
      </c>
      <c r="B94" s="36" t="s">
        <v>42</v>
      </c>
      <c r="C94" s="26">
        <f>VLOOKUP($A94,'[1]2025 Sign Ups'!$B$2:$F$127,4,FALSE)</f>
        <v>10</v>
      </c>
      <c r="D94" s="26" t="str">
        <f>VLOOKUP($A94,'[1]2025 Sign Ups'!$B$2:$G$127,5,FALSE)</f>
        <v>R</v>
      </c>
      <c r="E94" s="27">
        <f>AVERAGE(G94:I94)</f>
        <v>40</v>
      </c>
      <c r="F94" s="27">
        <f t="shared" si="10"/>
        <v>40</v>
      </c>
      <c r="G94" s="28" t="str">
        <f>INDEX('[1]WK 1 F9 2025'!$Y$4:$Y$105, MATCH(A94,'[1]WK 1 F9 2025'!$N$4:$N$105,0))</f>
        <v/>
      </c>
      <c r="H94" s="28">
        <f>INDEX('[1]WK 2 B9 2025'!$Y$4:$Y$105, MATCH($A94,'[1]WK 2 B9 2025'!$N$4:$N$105,0))</f>
        <v>40</v>
      </c>
      <c r="I94" s="28">
        <f>INDEX('[1]WK 3 F9 2025'!$Y$4:$Y$107, MATCH(A94,'[1]WK 3 F9 2025'!$N$4:$N$107,0))</f>
        <v>40</v>
      </c>
      <c r="J94" s="28">
        <f>INDEX('[1]WK 4 B9 2025'!$Y$4:$Y$105, MATCH(A94,'[1]WK 4 B9 2025'!$N$4:$N$105,0))</f>
        <v>42</v>
      </c>
      <c r="K94" s="28">
        <f>INDEX('[1]WK 5 F9 2025'!$Y$4:$Y$105, MATCH(A94,'[1]WK 5 F9 2025'!$N$4:$N$105,0))</f>
        <v>42</v>
      </c>
      <c r="L94" s="28">
        <f>INDEX('[1]WK 6 B9 2025'!$Y$4:$Y$105, MATCH(A94,'[1]WK 6 B9 2025'!$N$4:$N$105,0))</f>
        <v>39</v>
      </c>
      <c r="M94" s="28">
        <f>INDEX('[1]WK 7 F9 2025'!$Y$4:$Y$107, MATCH(A94,'[1]WK 7 F9 2025'!$N$4:$N$107,0))</f>
        <v>36</v>
      </c>
      <c r="N94" s="28">
        <f>INDEX('[1]WK 8 B9 2025'!$Y$4:$Y$103, MATCH(A94,'[1]WK 8 B9 2025'!$N$4:$N$103,0))</f>
        <v>39</v>
      </c>
      <c r="O94" s="28">
        <f>INDEX('[1]WK 9 F9 2025'!$Y$4:$Y$105, MATCH(A94,'[1]WK 9 F9 2025'!$N$4:$N$105,0))</f>
        <v>39</v>
      </c>
      <c r="P94" s="28" t="str">
        <f>INDEX('[1]WK 10 B9 2025'!$Y$4:$Y$103, MATCH(A94,'[1]WK 10 B9 2025'!$N$4:$N$103,0))</f>
        <v/>
      </c>
      <c r="Q94" s="28" t="str">
        <f>INDEX('[1]WK 11 F9 2025'!$Y$4:$Y$105, MATCH(A94,'[1]WK 11 F9 2025'!$N$4:$N$105,0))</f>
        <v/>
      </c>
      <c r="R94" s="27" t="s">
        <v>60</v>
      </c>
      <c r="S94" s="27">
        <f>(H94-$F$1)*0.6</f>
        <v>2.7600000000000007</v>
      </c>
      <c r="T94" s="27">
        <f>(I94-$F$1)*0.6</f>
        <v>2.7600000000000007</v>
      </c>
      <c r="U94" s="29">
        <f>_xlfn.IFS(COUNTIF($G94:I94, "&gt;1")&gt;6,AVERAGE(SMALL(($G94:I94),{1,2,3,4,5}))-$F$1,COUNTIF($G94:I94, "&gt;1")&gt;5,AVERAGE(SMALL(($G94:I94),{1,2,3,4}))-$F$1,COUNTIF($G94:I94, "&gt;1")&gt;3,AVERAGE(SMALL(($F94:I94),{1,2,3,4}))-$F$1,COUNTIF($G94:I94, "&gt;1")&gt;1,AVERAGE(SMALL(($E94:I94),{1,2,3,4}))-$F$1,COUNTIF($G94:I94, "&gt;0")=1,AVERAGE(SMALL(($E94:I94),{1,2,3}))-$F$1,COUNTIF($G94:I94, "=0")=0,AVERAGE(SMALL(($E94:I94),{1,2}))-$F$1)</f>
        <v>4.6000000000000014</v>
      </c>
      <c r="V94" s="29">
        <f>_xlfn.IFS(COUNTIF($G94:J94, "&gt;1")&gt;6,AVERAGE(SMALL(($G94:J94),{1,2,3,4,5}))-$F$1,COUNTIF($G94:J94, "&gt;1")&gt;5,AVERAGE(SMALL(($G94:J94),{1,2,3,4}))-$F$1,COUNTIF($G94:J94, "&gt;1")&gt;3,AVERAGE(SMALL(($F94:J94),{1,2,3,4}))-$F$1,COUNTIF($G94:J94, "&gt;1")&gt;1,AVERAGE(SMALL(($E94:J94),{1,2,3,4}))-$F$1,COUNTIF($G94:J94, "&gt;0")=1,AVERAGE(SMALL(($E94:J94),{1,2,3}))-$F$1,COUNTIF($G94:J94, "=0")=0,AVERAGE(SMALL(($E94:J94),{1,2}))-$F$1)</f>
        <v>4.6000000000000014</v>
      </c>
      <c r="W94" s="29">
        <f>_xlfn.IFS(COUNTIF($G94:K94, "&gt;1")&gt;6,AVERAGE(SMALL(($G94:K94),{1,2,3,4,5}))-$F$1,COUNTIF($G94:K94, "&gt;1")&gt;5,AVERAGE(SMALL(($G94:K94),{1,2,3,4}))-$F$1,COUNTIF($G94:K94, "&gt;1")&gt;3,AVERAGE(SMALL(($F94:K94),{1,2,3,4}))-$F$1,COUNTIF($G94:K94, "&gt;1")&gt;1,AVERAGE(SMALL(($E94:K94),{1,2,3,4}))-$F$1,COUNTIF($G94:K94, "&gt;0")=1,AVERAGE(SMALL(($E94:K94),{1,2,3}))-$F$1,COUNTIF($G94:K94, "=0")=0,AVERAGE(SMALL(($E94:K94),{1,2}))-$F$1)</f>
        <v>5.1000000000000014</v>
      </c>
      <c r="X94" s="29">
        <f>_xlfn.IFS(COUNTIF($G94:L94, "&gt;1")&gt;6,AVERAGE(SMALL(($G94:L94),{1,2,3,4,5}))-$F$1,COUNTIF($G94:L94, "&gt;1")&gt;5,AVERAGE(SMALL(($G94:L94),{1,2,3,4}))-$F$1,COUNTIF($G94:L94, "&gt;1")&gt;3,AVERAGE(SMALL(($F94:L94),{1,2,3,4}))-$F$1,COUNTIF($G94:L94, "&gt;1")&gt;1,AVERAGE(SMALL(($E94:L94),{1,2,3,4}))-$F$1,COUNTIF($G94:L94, "&gt;0")=1,AVERAGE(SMALL(($E94:L94),{1,2,3}))-$F$1,COUNTIF($G94:L94, "=0")=0,AVERAGE(SMALL(($E94:L94),{1,2}))-$F$1)</f>
        <v>4.3500000000000014</v>
      </c>
      <c r="Y94" s="43">
        <f>_xlfn.IFS(COUNTIF($G94:M94, "&gt;1")&gt;6,AVERAGE(SMALL(($G94:M94),{1,2,3,4,5}))-$F$1,COUNTIF($G94:M94, "&gt;1")&gt;5,AVERAGE(SMALL(($G94:M94),{1,2,3,4}))-$F$1,COUNTIF($G94:M94, "&gt;1")&gt;3,AVERAGE(SMALL(($F94:M94),{1,2,3,4}))-$F$1,COUNTIF($G94:M94, "&gt;1")&gt;1,AVERAGE(SMALL(($E94:M94),{1,2,3,4}))-$F$1,COUNTIF($G94:M94, "&gt;0")=1,AVERAGE(SMALL(($E94:M94),{1,2,3}))-$F$1,COUNTIF($G94:M94, "=0")=0,AVERAGE(SMALL(($E94:M94),{1,2}))-$F$1)</f>
        <v>3.3500000000000014</v>
      </c>
      <c r="Z94" s="43">
        <f>_xlfn.IFS(COUNTIF($G94:N94, "&gt;1")&gt;6,AVERAGE(SMALL(($G94:N94),{1,2,3,4,5}))-$F$1,COUNTIF($G94:N94, "&gt;1")&gt;5,AVERAGE(SMALL(($G94:N94),{1,2,3,4}))-$F$1,COUNTIF($G94:N94, "&gt;1")&gt;3,AVERAGE(SMALL(($F94:N94),{1,2,3,4}))-$F$1,COUNTIF($G94:N94, "&gt;1")&gt;1,AVERAGE(SMALL(($E94:N94),{1,2,3,4}))-$F$1,COUNTIF($G94:N94, "&gt;0")=1,AVERAGE(SMALL(($E94:N94),{1,2,3}))-$F$1,COUNTIF($G94:N94, "=0")=0,AVERAGE(SMALL(($E94:N94),{1,2}))-$F$1)</f>
        <v>3.3999999999999986</v>
      </c>
      <c r="AA94" s="29">
        <f>_xlfn.IFS(COUNTIF($G94:O94, "&gt;1")&gt;6,AVERAGE(SMALL(($G94:O94),{1,2,3,4,5}))-$F$1,COUNTIF($G94:O94, "&gt;1")&gt;5,AVERAGE(SMALL(($G94:O94),{1,2,3,4}))-$F$1,COUNTIF($G94:O94, "&gt;1")&gt;3,AVERAGE(SMALL(($F94:O94),{1,2,3,4}))-$F$1,COUNTIF($G94:O94, "&gt;1")&gt;1,AVERAGE(SMALL(($E94:O94),{1,2,3,4}))-$F$1,COUNTIF($G94:O94, "&gt;0")=1,AVERAGE(SMALL(($E94:O94),{1,2,3}))-$F$1,COUNTIF($G94:O94, "=0")=0,AVERAGE(SMALL(($E94:O94),{1,2}))-$F$1)</f>
        <v>3.2000000000000028</v>
      </c>
      <c r="AB94" s="29">
        <f>_xlfn.IFS(COUNTIF($G94:P94, "&gt;1")&gt;6,AVERAGE(SMALL(($G94:P94),{1,2,3,4,5}))-$F$1,COUNTIF($G94:P94, "&gt;1")&gt;5,AVERAGE(SMALL(($G94:P94),{1,2,3,4}))-$F$1,COUNTIF($G94:P94, "&gt;1")&gt;3,AVERAGE(SMALL(($F94:P94),{1,2,3,4}))-$F$1,COUNTIF($G94:P94, "&gt;1")&gt;1,AVERAGE(SMALL(($E94:P94),{1,2,3,4}))-$F$1,COUNTIF($G94:P94, "&gt;0")=1,AVERAGE(SMALL(($E94:P94),{1,2,3}))-$F$1,COUNTIF($G94:P94, "=0")=0,AVERAGE(SMALL(($E94:P94),{1,2}))-$F$1)</f>
        <v>3.2000000000000028</v>
      </c>
      <c r="AC94" s="29">
        <f>_xlfn.IFS(COUNTIF($G94:Q94, "&gt;1")&gt;6,AVERAGE(SMALL(($G94:Q94),{1,2,3,4,5}))-$F$1,COUNTIF($G94:Q94, "&gt;1")&gt;5,AVERAGE(SMALL(($G94:Q94),{1,2,3,4}))-$F$1,COUNTIF($G94:Q94, "&gt;1")&gt;3,AVERAGE(SMALL(($F94:Q94),{1,2,3,4}))-$F$1,COUNTIF($G94:Q94, "&gt;1")&gt;1,AVERAGE(SMALL(($E94:Q94),{1,2,3,4}))-$F$1,COUNTIF($G94:Q94, "&gt;0")=1,AVERAGE(SMALL(($E94:Q94),{1,2,3}))-$F$1,COUNTIF($G94:Q94, "=0")=0,AVERAGE(SMALL(($E94:Q94),{1,2}))-$F$1)</f>
        <v>3.2000000000000028</v>
      </c>
      <c r="AD94" s="30">
        <f t="shared" si="11"/>
        <v>8</v>
      </c>
      <c r="AE94" s="31">
        <v>0</v>
      </c>
    </row>
    <row r="95" spans="1:31" ht="15.75" x14ac:dyDescent="0.25">
      <c r="A95" s="32" t="s">
        <v>142</v>
      </c>
      <c r="B95" s="26" t="str">
        <f>INDEX('[1]2025 Sign Ups'!$C$2:$C$103,MATCH(A95,'[1]2025 Sign Ups'!$B$2:$B$103,0))</f>
        <v>Y</v>
      </c>
      <c r="C95" s="26">
        <f>VLOOKUP($A95,'[1]2025 Sign Ups'!$B$2:$F$127,4,FALSE)</f>
        <v>8</v>
      </c>
      <c r="D95" s="26" t="s">
        <v>107</v>
      </c>
      <c r="E95" s="27">
        <f>AVERAGE(G95:H95)</f>
        <v>43.5</v>
      </c>
      <c r="F95" s="27">
        <f t="shared" si="10"/>
        <v>43.5</v>
      </c>
      <c r="G95" s="28">
        <f>INDEX('[1]WK 1 F9 2025'!$Y$4:$Y$105, MATCH(A95,'[1]WK 1 F9 2025'!$N$4:$N$105,0))</f>
        <v>42</v>
      </c>
      <c r="H95" s="28">
        <f>INDEX('[1]WK 2 B9 2025'!$Y$4:$Y$105, MATCH($A95,'[1]WK 2 B9 2025'!$N$4:$N$105,0))</f>
        <v>45</v>
      </c>
      <c r="I95" s="28">
        <f>INDEX('[1]WK 3 F9 2025'!$Y$4:$Y$107, MATCH(A95,'[1]WK 3 F9 2025'!$N$4:$N$107,0))</f>
        <v>47</v>
      </c>
      <c r="J95" s="28">
        <f>INDEX('[1]WK 4 B9 2025'!$Y$4:$Y$105, MATCH(A95,'[1]WK 4 B9 2025'!$N$4:$N$105,0))</f>
        <v>44</v>
      </c>
      <c r="K95" s="28">
        <f>INDEX('[1]WK 5 F9 2025'!$Y$4:$Y$105, MATCH(A95,'[1]WK 5 F9 2025'!$N$4:$N$105,0))</f>
        <v>41</v>
      </c>
      <c r="L95" s="28">
        <f>INDEX('[1]WK 6 B9 2025'!$Y$4:$Y$105, MATCH(A95,'[1]WK 6 B9 2025'!$N$4:$N$105,0))</f>
        <v>41</v>
      </c>
      <c r="M95" s="28">
        <f>INDEX('[1]WK 7 F9 2025'!$Y$4:$Y$107, MATCH(A95,'[1]WK 7 F9 2025'!$N$4:$N$107,0))</f>
        <v>43</v>
      </c>
      <c r="N95" s="28">
        <f>INDEX('[1]WK 8 B9 2025'!$Y$4:$Y$103, MATCH(A95,'[1]WK 8 B9 2025'!$N$4:$N$103,0))</f>
        <v>39</v>
      </c>
      <c r="O95" s="28">
        <f>INDEX('[1]WK 9 F9 2025'!$Y$4:$Y$105, MATCH(A95,'[1]WK 9 F9 2025'!$N$4:$N$105,0))</f>
        <v>46</v>
      </c>
      <c r="P95" s="28" t="str">
        <f>INDEX('[1]WK 10 B9 2025'!$Y$4:$Y$103, MATCH(A95,'[1]WK 10 B9 2025'!$N$4:$N$103,0))</f>
        <v/>
      </c>
      <c r="Q95" s="28" t="str">
        <f>INDEX('[1]WK 11 F9 2025'!$Y$4:$Y$105, MATCH(A95,'[1]WK 11 F9 2025'!$N$4:$N$105,0))</f>
        <v/>
      </c>
      <c r="R95" s="27">
        <f>(G95-$F$1)*0.6</f>
        <v>3.9600000000000009</v>
      </c>
      <c r="S95" s="27">
        <f>(H95-$F$1)*0.6</f>
        <v>5.7600000000000007</v>
      </c>
      <c r="T95" s="29">
        <f>_xlfn.IFS(COUNTIF($G95:H95, "&gt;1")&gt;6,AVERAGE(SMALL(($G95:H95),{1,2,3,4,5}))-$F$1,COUNTIF($G95:H95, "&gt;1")&gt;5,AVERAGE(SMALL(($G95:H95),{1,2,3,4}))-$F$1,COUNTIF($G95:H95, "&gt;1")&gt;3,AVERAGE(SMALL(($F95:H95),{1,2,3,4}))-$F$1,COUNTIF($G95:H95, "&gt;1")&gt;1,AVERAGE(SMALL(($E95:H95),{1,2,3,4}))-$F$1,COUNTIF($G95:H95, "&gt;0")=1,AVERAGE(SMALL(($E95:H95),{1,2,3}))-$F$1,COUNTIF($G95:H95, "=0")=0,AVERAGE(SMALL(($E95:H95),{1,2}))-$F$1)</f>
        <v>8.1000000000000014</v>
      </c>
      <c r="U95" s="29">
        <f>_xlfn.IFS(COUNTIF($G95:I95, "&gt;1")&gt;6,AVERAGE(SMALL(($G95:I95),{1,2,3,4,5}))-$F$1,COUNTIF($G95:I95, "&gt;1")&gt;5,AVERAGE(SMALL(($G95:I95),{1,2,3,4}))-$F$1,COUNTIF($G95:I95, "&gt;1")&gt;3,AVERAGE(SMALL(($F95:I95),{1,2,3,4}))-$F$1,COUNTIF($G95:I95, "&gt;1")&gt;1,AVERAGE(SMALL(($E95:I95),{1,2,3,4}))-$F$1,COUNTIF($G95:I95, "&gt;0")=1,AVERAGE(SMALL(($E95:I95),{1,2,3}))-$F$1,COUNTIF($G95:I95, "=0")=0,AVERAGE(SMALL(($E95:I95),{1,2}))-$F$1)</f>
        <v>8.1000000000000014</v>
      </c>
      <c r="V95" s="29">
        <f>_xlfn.IFS(COUNTIF($G95:J95, "&gt;1")&gt;6,AVERAGE(SMALL(($G95:J95),{1,2,3,4,5}))-$F$1,COUNTIF($G95:J95, "&gt;1")&gt;5,AVERAGE(SMALL(($G95:J95),{1,2,3,4}))-$F$1,COUNTIF($G95:J95, "&gt;1")&gt;3,AVERAGE(SMALL(($F95:J95),{1,2,3,4}))-$F$1,COUNTIF($G95:J95, "&gt;1")&gt;1,AVERAGE(SMALL(($E95:J95),{1,2,3,4}))-$F$1,COUNTIF($G95:J95, "&gt;0")=1,AVERAGE(SMALL(($E95:J95),{1,2,3}))-$F$1,COUNTIF($G95:J95, "=0")=0,AVERAGE(SMALL(($E95:J95),{1,2}))-$F$1)</f>
        <v>8.2250000000000014</v>
      </c>
      <c r="W95" s="29">
        <f>_xlfn.IFS(COUNTIF($G95:K95, "&gt;1")&gt;6,AVERAGE(SMALL(($G95:K95),{1,2,3,4,5}))-$F$1,COUNTIF($G95:K95, "&gt;1")&gt;5,AVERAGE(SMALL(($G95:K95),{1,2,3,4}))-$F$1,COUNTIF($G95:K95, "&gt;1")&gt;3,AVERAGE(SMALL(($F95:K95),{1,2,3,4}))-$F$1,COUNTIF($G95:K95, "&gt;1")&gt;1,AVERAGE(SMALL(($E95:K95),{1,2,3,4}))-$F$1,COUNTIF($G95:K95, "&gt;0")=1,AVERAGE(SMALL(($E95:K95),{1,2,3}))-$F$1,COUNTIF($G95:K95, "=0")=0,AVERAGE(SMALL(($E95:K95),{1,2}))-$F$1)</f>
        <v>7.2250000000000014</v>
      </c>
      <c r="X95" s="29">
        <f>_xlfn.IFS(COUNTIF($G95:L95, "&gt;1")&gt;6,AVERAGE(SMALL(($G95:L95),{1,2,3,4,5}))-$F$1,COUNTIF($G95:L95, "&gt;1")&gt;5,AVERAGE(SMALL(($G95:L95),{1,2,3,4}))-$F$1,COUNTIF($G95:L95, "&gt;1")&gt;3,AVERAGE(SMALL(($F95:L95),{1,2,3,4}))-$F$1,COUNTIF($G95:L95, "&gt;1")&gt;1,AVERAGE(SMALL(($E95:L95),{1,2,3,4}))-$F$1,COUNTIF($G95:L95, "&gt;0")=1,AVERAGE(SMALL(($E95:L95),{1,2,3}))-$F$1,COUNTIF($G95:L95, "=0")=0,AVERAGE(SMALL(($E95:L95),{1,2}))-$F$1)</f>
        <v>6.6000000000000014</v>
      </c>
      <c r="Y95" s="29">
        <f>_xlfn.IFS(COUNTIF($G95:M95, "&gt;1")&gt;6,AVERAGE(SMALL(($G95:M95),{1,2,3,4,5}))-$F$1,COUNTIF($G95:M95, "&gt;1")&gt;5,AVERAGE(SMALL(($G95:M95),{1,2,3,4}))-$F$1,COUNTIF($G95:M95, "&gt;1")&gt;3,AVERAGE(SMALL(($F95:M95),{1,2,3,4}))-$F$1,COUNTIF($G95:M95, "&gt;1")&gt;1,AVERAGE(SMALL(($E95:M95),{1,2,3,4}))-$F$1,COUNTIF($G95:M95, "&gt;0")=1,AVERAGE(SMALL(($E95:M95),{1,2,3}))-$F$1,COUNTIF($G95:M95, "=0")=0,AVERAGE(SMALL(($E95:M95),{1,2}))-$F$1)</f>
        <v>6.8000000000000043</v>
      </c>
      <c r="Z95" s="29">
        <f>_xlfn.IFS(COUNTIF($G95:N95, "&gt;1")&gt;6,AVERAGE(SMALL(($G95:N95),{1,2,3,4,5}))-$F$1,COUNTIF($G95:N95, "&gt;1")&gt;5,AVERAGE(SMALL(($G95:N95),{1,2,3,4}))-$F$1,COUNTIF($G95:N95, "&gt;1")&gt;3,AVERAGE(SMALL(($F95:N95),{1,2,3,4}))-$F$1,COUNTIF($G95:N95, "&gt;1")&gt;1,AVERAGE(SMALL(($E95:N95),{1,2,3,4}))-$F$1,COUNTIF($G95:N95, "&gt;0")=1,AVERAGE(SMALL(($E95:N95),{1,2,3}))-$F$1,COUNTIF($G95:N95, "=0")=0,AVERAGE(SMALL(($E95:N95),{1,2}))-$F$1)</f>
        <v>5.8000000000000043</v>
      </c>
      <c r="AA95" s="29">
        <f>_xlfn.IFS(COUNTIF($G95:O95, "&gt;1")&gt;6,AVERAGE(SMALL(($G95:O95),{1,2,3,4,5}))-$F$1,COUNTIF($G95:O95, "&gt;1")&gt;5,AVERAGE(SMALL(($G95:O95),{1,2,3,4}))-$F$1,COUNTIF($G95:O95, "&gt;1")&gt;3,AVERAGE(SMALL(($F95:O95),{1,2,3,4}))-$F$1,COUNTIF($G95:O95, "&gt;1")&gt;1,AVERAGE(SMALL(($E95:O95),{1,2,3,4}))-$F$1,COUNTIF($G95:O95, "&gt;0")=1,AVERAGE(SMALL(($E95:O95),{1,2,3}))-$F$1,COUNTIF($G95:O95, "=0")=0,AVERAGE(SMALL(($E95:O95),{1,2}))-$F$1)</f>
        <v>5.8000000000000043</v>
      </c>
      <c r="AB95" s="29">
        <f>_xlfn.IFS(COUNTIF($G95:P95, "&gt;1")&gt;6,AVERAGE(SMALL(($G95:P95),{1,2,3,4,5}))-$F$1,COUNTIF($G95:P95, "&gt;1")&gt;5,AVERAGE(SMALL(($G95:P95),{1,2,3,4}))-$F$1,COUNTIF($G95:P95, "&gt;1")&gt;3,AVERAGE(SMALL(($F95:P95),{1,2,3,4}))-$F$1,COUNTIF($G95:P95, "&gt;1")&gt;1,AVERAGE(SMALL(($E95:P95),{1,2,3,4}))-$F$1,COUNTIF($G95:P95, "&gt;0")=1,AVERAGE(SMALL(($E95:P95),{1,2,3}))-$F$1,COUNTIF($G95:P95, "=0")=0,AVERAGE(SMALL(($E95:P95),{1,2}))-$F$1)</f>
        <v>5.8000000000000043</v>
      </c>
      <c r="AC95" s="29">
        <f>_xlfn.IFS(COUNTIF($G95:Q95, "&gt;1")&gt;6,AVERAGE(SMALL(($G95:Q95),{1,2,3,4,5}))-$F$1,COUNTIF($G95:Q95, "&gt;1")&gt;5,AVERAGE(SMALL(($G95:Q95),{1,2,3,4}))-$F$1,COUNTIF($G95:Q95, "&gt;1")&gt;3,AVERAGE(SMALL(($F95:Q95),{1,2,3,4}))-$F$1,COUNTIF($G95:Q95, "&gt;1")&gt;1,AVERAGE(SMALL(($E95:Q95),{1,2,3,4}))-$F$1,COUNTIF($G95:Q95, "&gt;0")=1,AVERAGE(SMALL(($E95:Q95),{1,2,3}))-$F$1,COUNTIF($G95:Q95, "=0")=0,AVERAGE(SMALL(($E95:Q95),{1,2}))-$F$1)</f>
        <v>5.8000000000000043</v>
      </c>
      <c r="AD95" s="30">
        <f t="shared" si="11"/>
        <v>9</v>
      </c>
      <c r="AE95" s="31">
        <v>1</v>
      </c>
    </row>
    <row r="96" spans="1:31" ht="15.75" x14ac:dyDescent="0.25">
      <c r="A96" s="25" t="s">
        <v>143</v>
      </c>
      <c r="B96" s="26" t="str">
        <f>INDEX('[1]2025 Sign Ups'!$C$2:$C$103,MATCH(A96,'[1]2025 Sign Ups'!$B$2:$B$103,0))</f>
        <v>Y</v>
      </c>
      <c r="C96" s="26">
        <f>VLOOKUP($A96,'[1]2025 Sign Ups'!$B$2:$F$127,4,FALSE)</f>
        <v>10</v>
      </c>
      <c r="D96" s="26" t="str">
        <f>VLOOKUP($A96,'[1]2025 Sign Ups'!$B$2:$G$127,5,FALSE)</f>
        <v>R</v>
      </c>
      <c r="E96" s="27">
        <f>R96+35.4</f>
        <v>52.833333333333336</v>
      </c>
      <c r="F96" s="27">
        <f t="shared" si="10"/>
        <v>52.833333333333336</v>
      </c>
      <c r="G96" s="28">
        <f>INDEX('[1]WK 1 F9 2025'!$Y$4:$Y$105, MATCH(A96,'[1]WK 1 F9 2025'!$N$4:$N$105,0))</f>
        <v>54</v>
      </c>
      <c r="H96" s="28">
        <f>INDEX('[1]WK 2 B9 2025'!$Y$4:$Y$105, MATCH($A96,'[1]WK 2 B9 2025'!$N$4:$N$105,0))</f>
        <v>52</v>
      </c>
      <c r="I96" s="28">
        <f>INDEX('[1]WK 3 F9 2025'!$Y$4:$Y$107, MATCH(A96,'[1]WK 3 F9 2025'!$N$4:$N$107,0))</f>
        <v>49</v>
      </c>
      <c r="J96" s="28">
        <f>INDEX('[1]WK 4 B9 2025'!$Y$4:$Y$105, MATCH(A96,'[1]WK 4 B9 2025'!$N$4:$N$105,0))</f>
        <v>53</v>
      </c>
      <c r="K96" s="28">
        <f>INDEX('[1]WK 5 F9 2025'!$Y$4:$Y$105, MATCH(A96,'[1]WK 5 F9 2025'!$N$4:$N$105,0))</f>
        <v>55</v>
      </c>
      <c r="L96" s="28">
        <f>INDEX('[1]WK 6 B9 2025'!$Y$4:$Y$105, MATCH(A96,'[1]WK 6 B9 2025'!$N$4:$N$105,0))</f>
        <v>49</v>
      </c>
      <c r="M96" s="28">
        <f>INDEX('[1]WK 7 F9 2025'!$Y$4:$Y$107, MATCH(A96,'[1]WK 7 F9 2025'!$N$4:$N$107,0))</f>
        <v>47</v>
      </c>
      <c r="N96" s="28">
        <f>INDEX('[1]WK 8 B9 2025'!$Y$4:$Y$103, MATCH(A96,'[1]WK 8 B9 2025'!$N$4:$N$103,0))</f>
        <v>52</v>
      </c>
      <c r="O96" s="28">
        <f>INDEX('[1]WK 9 F9 2025'!$Y$4:$Y$105, MATCH(A96,'[1]WK 9 F9 2025'!$N$4:$N$105,0))</f>
        <v>49</v>
      </c>
      <c r="P96" s="28" t="str">
        <f>INDEX('[1]WK 10 B9 2025'!$Y$4:$Y$103, MATCH(A96,'[1]WK 10 B9 2025'!$N$4:$N$103,0))</f>
        <v/>
      </c>
      <c r="Q96" s="28" t="str">
        <f>INDEX('[1]WK 11 F9 2025'!$Y$4:$Y$105, MATCH(A96,'[1]WK 11 F9 2025'!$N$4:$N$105,0))</f>
        <v/>
      </c>
      <c r="R96" s="27">
        <f>VLOOKUP($A96,'[1]2025 Sign Ups'!$B$2:$K$104,3,FALSE)</f>
        <v>17.433333333333337</v>
      </c>
      <c r="S96" s="29">
        <f>_xlfn.IFS(COUNTIF($G96:G96, "&gt;6")&gt;6,AVERAGE(SMALL(($G96:G96),{1,2,3,4,5}))-$F$1,COUNTIF($G96:G96, "&gt;5")&gt;3,AVERAGE(SMALL(($G96:G96),{1,2,3,4}))-$F$1,COUNTIF($G96:G96, "&gt;3")&gt;3,AVERAGE(SMALL(($F96:G96),{1,2,3,4}))-$F$1,COUNTIF($G96:G96, "&gt;1")&gt;1,AVERAGE(SMALL(($E96:G96),{1,2,3,4}))-$F$1,COUNTIF($G96:G96, "&gt;0")=1,AVERAGE(SMALL(($E96:G96),{1,2,3}))-$F$1,COUNTIF($G96:G96, "=0")=0,AVERAGE(SMALL(($E96:G96),{1,2}))-$F$1)</f>
        <v>17.82222222222223</v>
      </c>
      <c r="T96" s="29">
        <f>_xlfn.IFS(COUNTIF($G96:H96, "&gt;1")&gt;6,AVERAGE(SMALL(($G96:H96),{1,2,3,4,5}))-$F$1,COUNTIF($G96:H96, "&gt;1")&gt;5,AVERAGE(SMALL(($G96:H96),{1,2,3,4}))-$F$1,COUNTIF($G96:H96, "&gt;1")&gt;3,AVERAGE(SMALL(($F96:H96),{1,2,3,4}))-$F$1,COUNTIF($G96:H96, "&gt;1")&gt;1,AVERAGE(SMALL(($E96:H96),{1,2,3,4}))-$F$1,COUNTIF($G96:H96, "&gt;0")=1,AVERAGE(SMALL(($E96:H96),{1,2,3}))-$F$1,COUNTIF($G96:H96, "=0")=0,AVERAGE(SMALL(($E96:H96),{1,2}))-$F$1)</f>
        <v>17.516666666666673</v>
      </c>
      <c r="U96" s="29">
        <f>_xlfn.IFS(COUNTIF($G96:I96, "&gt;1")&gt;6,AVERAGE(SMALL(($G96:I96),{1,2,3,4,5}))-$F$1,COUNTIF($G96:I96, "&gt;1")&gt;5,AVERAGE(SMALL(($G96:I96),{1,2,3,4}))-$F$1,COUNTIF($G96:I96, "&gt;1")&gt;3,AVERAGE(SMALL(($F96:I96),{1,2,3,4}))-$F$1,COUNTIF($G96:I96, "&gt;1")&gt;1,AVERAGE(SMALL(($E96:I96),{1,2,3,4}))-$F$1,COUNTIF($G96:I96, "&gt;0")=1,AVERAGE(SMALL(($E96:I96),{1,2,3}))-$F$1,COUNTIF($G96:I96, "=0")=0,AVERAGE(SMALL(($E96:I96),{1,2}))-$F$1)</f>
        <v>16.266666666666673</v>
      </c>
      <c r="V96" s="29">
        <f>_xlfn.IFS(COUNTIF($G96:J96, "&gt;1")&gt;6,AVERAGE(SMALL(($G96:J96),{1,2,3,4,5}))-$F$1,COUNTIF($G96:J96, "&gt;1")&gt;5,AVERAGE(SMALL(($G96:J96),{1,2,3,4}))-$F$1,COUNTIF($G96:J96, "&gt;1")&gt;3,AVERAGE(SMALL(($F96:J96),{1,2,3,4}))-$F$1,COUNTIF($G96:J96, "&gt;1")&gt;1,AVERAGE(SMALL(($E96:J96),{1,2,3,4}))-$F$1,COUNTIF($G96:J96, "&gt;0")=1,AVERAGE(SMALL(($E96:J96),{1,2,3}))-$F$1,COUNTIF($G96:J96, "=0")=0,AVERAGE(SMALL(($E96:J96),{1,2}))-$F$1)</f>
        <v>16.308333333333337</v>
      </c>
      <c r="W96" s="29">
        <f>_xlfn.IFS(COUNTIF($G96:K96, "&gt;1")&gt;6,AVERAGE(SMALL(($G96:K96),{1,2,3,4,5}))-$F$1,COUNTIF($G96:K96, "&gt;1")&gt;5,AVERAGE(SMALL(($G96:K96),{1,2,3,4}))-$F$1,COUNTIF($G96:K96, "&gt;1")&gt;3,AVERAGE(SMALL(($F96:K96),{1,2,3,4}))-$F$1,COUNTIF($G96:K96, "&gt;1")&gt;1,AVERAGE(SMALL(($E96:K96),{1,2,3,4}))-$F$1,COUNTIF($G96:K96, "&gt;0")=1,AVERAGE(SMALL(($E96:K96),{1,2,3}))-$F$1,COUNTIF($G96:K96, "=0")=0,AVERAGE(SMALL(($E96:K96),{1,2}))-$F$1)</f>
        <v>16.308333333333337</v>
      </c>
      <c r="X96" s="29">
        <f>_xlfn.IFS(COUNTIF($G96:L96, "&gt;1")&gt;6,AVERAGE(SMALL(($G96:L96),{1,2,3,4,5}))-$F$1,COUNTIF($G96:L96, "&gt;1")&gt;5,AVERAGE(SMALL(($G96:L96),{1,2,3,4}))-$F$1,COUNTIF($G96:L96, "&gt;1")&gt;3,AVERAGE(SMALL(($F96:L96),{1,2,3,4}))-$F$1,COUNTIF($G96:L96, "&gt;1")&gt;1,AVERAGE(SMALL(($E96:L96),{1,2,3,4}))-$F$1,COUNTIF($G96:L96, "&gt;0")=1,AVERAGE(SMALL(($E96:L96),{1,2,3}))-$F$1,COUNTIF($G96:L96, "=0")=0,AVERAGE(SMALL(($E96:L96),{1,2}))-$F$1)</f>
        <v>15.350000000000001</v>
      </c>
      <c r="Y96" s="29">
        <f>_xlfn.IFS(COUNTIF($G96:M96, "&gt;1")&gt;6,AVERAGE(SMALL(($G96:M96),{1,2,3,4,5}))-$F$1,COUNTIF($G96:M96, "&gt;1")&gt;5,AVERAGE(SMALL(($G96:M96),{1,2,3,4}))-$F$1,COUNTIF($G96:M96, "&gt;1")&gt;3,AVERAGE(SMALL(($F96:M96),{1,2,3,4}))-$F$1,COUNTIF($G96:M96, "&gt;1")&gt;1,AVERAGE(SMALL(($E96:M96),{1,2,3,4}))-$F$1,COUNTIF($G96:M96, "&gt;0")=1,AVERAGE(SMALL(($E96:M96),{1,2,3}))-$F$1,COUNTIF($G96:M96, "=0")=0,AVERAGE(SMALL(($E96:M96),{1,2}))-$F$1)</f>
        <v>14.600000000000001</v>
      </c>
      <c r="Z96" s="29">
        <f>_xlfn.IFS(COUNTIF($G96:N96, "&gt;1")&gt;6,AVERAGE(SMALL(($G96:N96),{1,2,3,4,5}))-$F$1,COUNTIF($G96:N96, "&gt;1")&gt;5,AVERAGE(SMALL(($G96:N96),{1,2,3,4}))-$F$1,COUNTIF($G96:N96, "&gt;1")&gt;3,AVERAGE(SMALL(($F96:N96),{1,2,3,4}))-$F$1,COUNTIF($G96:N96, "&gt;1")&gt;1,AVERAGE(SMALL(($E96:N96),{1,2,3,4}))-$F$1,COUNTIF($G96:N96, "&gt;0")=1,AVERAGE(SMALL(($E96:N96),{1,2,3}))-$F$1,COUNTIF($G96:N96, "=0")=0,AVERAGE(SMALL(($E96:N96),{1,2}))-$F$1)</f>
        <v>14.399999999999999</v>
      </c>
      <c r="AA96" s="29">
        <f>_xlfn.IFS(COUNTIF($G96:O96, "&gt;1")&gt;6,AVERAGE(SMALL(($G96:O96),{1,2,3,4,5}))-$F$1,COUNTIF($G96:O96, "&gt;1")&gt;5,AVERAGE(SMALL(($G96:O96),{1,2,3,4}))-$F$1,COUNTIF($G96:O96, "&gt;1")&gt;3,AVERAGE(SMALL(($F96:O96),{1,2,3,4}))-$F$1,COUNTIF($G96:O96, "&gt;1")&gt;1,AVERAGE(SMALL(($E96:O96),{1,2,3,4}))-$F$1,COUNTIF($G96:O96, "&gt;0")=1,AVERAGE(SMALL(($E96:O96),{1,2,3}))-$F$1,COUNTIF($G96:O96, "=0")=0,AVERAGE(SMALL(($E96:O96),{1,2}))-$F$1)</f>
        <v>13.800000000000004</v>
      </c>
      <c r="AB96" s="29">
        <f>_xlfn.IFS(COUNTIF($G96:P96, "&gt;1")&gt;6,AVERAGE(SMALL(($G96:P96),{1,2,3,4,5}))-$F$1,COUNTIF($G96:P96, "&gt;1")&gt;5,AVERAGE(SMALL(($G96:P96),{1,2,3,4}))-$F$1,COUNTIF($G96:P96, "&gt;1")&gt;3,AVERAGE(SMALL(($F96:P96),{1,2,3,4}))-$F$1,COUNTIF($G96:P96, "&gt;1")&gt;1,AVERAGE(SMALL(($E96:P96),{1,2,3,4}))-$F$1,COUNTIF($G96:P96, "&gt;0")=1,AVERAGE(SMALL(($E96:P96),{1,2,3}))-$F$1,COUNTIF($G96:P96, "=0")=0,AVERAGE(SMALL(($E96:P96),{1,2}))-$F$1)</f>
        <v>13.800000000000004</v>
      </c>
      <c r="AC96" s="29">
        <f>_xlfn.IFS(COUNTIF($G96:Q96, "&gt;1")&gt;6,AVERAGE(SMALL(($G96:Q96),{1,2,3,4,5}))-$F$1,COUNTIF($G96:Q96, "&gt;1")&gt;5,AVERAGE(SMALL(($G96:Q96),{1,2,3,4}))-$F$1,COUNTIF($G96:Q96, "&gt;1")&gt;3,AVERAGE(SMALL(($F96:Q96),{1,2,3,4}))-$F$1,COUNTIF($G96:Q96, "&gt;1")&gt;1,AVERAGE(SMALL(($E96:Q96),{1,2,3,4}))-$F$1,COUNTIF($G96:Q96, "&gt;0")=1,AVERAGE(SMALL(($E96:Q96),{1,2,3}))-$F$1,COUNTIF($G96:Q96, "=0")=0,AVERAGE(SMALL(($E96:Q96),{1,2}))-$F$1)</f>
        <v>13.800000000000004</v>
      </c>
      <c r="AD96" s="30">
        <f t="shared" si="11"/>
        <v>9</v>
      </c>
      <c r="AE96" s="31">
        <v>2</v>
      </c>
    </row>
    <row r="97" spans="1:39" ht="15.75" customHeight="1" x14ac:dyDescent="0.25">
      <c r="A97" s="32" t="s">
        <v>144</v>
      </c>
      <c r="B97" s="26" t="str">
        <f>INDEX('[1]2025 Sign Ups'!$C$2:$C$103,MATCH(A97,'[1]2025 Sign Ups'!$B$2:$B$103,0))</f>
        <v>Y</v>
      </c>
      <c r="C97" s="26">
        <f>VLOOKUP($A97,'[1]2025 Sign Ups'!$B$2:$F$127,4,FALSE)</f>
        <v>1</v>
      </c>
      <c r="D97" s="26" t="str">
        <f>VLOOKUP($A97,'[1]2025 Sign Ups'!$B$2:$G$127,5,FALSE)</f>
        <v>S</v>
      </c>
      <c r="E97" s="27">
        <f>R97+35.4</f>
        <v>40.4</v>
      </c>
      <c r="F97" s="27">
        <f t="shared" si="10"/>
        <v>40.4</v>
      </c>
      <c r="G97" s="28" t="str">
        <f>INDEX('[1]WK 1 F9 2025'!$Y$4:$Y$105, MATCH(A97,'[1]WK 1 F9 2025'!$N$4:$N$105,0))</f>
        <v/>
      </c>
      <c r="H97" s="28">
        <f>INDEX('[1]WK 2 B9 2025'!$Y$4:$Y$105, MATCH($A97,'[1]WK 2 B9 2025'!$N$4:$N$105,0))</f>
        <v>47</v>
      </c>
      <c r="I97" s="28">
        <f>INDEX('[1]WK 3 F9 2025'!$Y$4:$Y$107, MATCH(A97,'[1]WK 3 F9 2025'!$N$4:$N$107,0))</f>
        <v>43</v>
      </c>
      <c r="J97" s="28" t="str">
        <f>INDEX('[1]WK 4 B9 2025'!$Y$4:$Y$105, MATCH(A97,'[1]WK 4 B9 2025'!$N$4:$N$105,0))</f>
        <v/>
      </c>
      <c r="K97" s="28">
        <f>INDEX('[1]WK 5 F9 2025'!$Y$4:$Y$105, MATCH(A97,'[1]WK 5 F9 2025'!$N$4:$N$105,0))</f>
        <v>42</v>
      </c>
      <c r="L97" s="28">
        <f>INDEX('[1]WK 6 B9 2025'!$Y$4:$Y$105, MATCH(A97,'[1]WK 6 B9 2025'!$N$4:$N$105,0))</f>
        <v>42</v>
      </c>
      <c r="M97" s="28" t="str">
        <f>INDEX('[1]WK 7 F9 2025'!$Y$4:$Y$107, MATCH(A97,'[1]WK 7 F9 2025'!$N$4:$N$107,0))</f>
        <v/>
      </c>
      <c r="N97" s="28">
        <f>INDEX('[1]WK 8 B9 2025'!$Y$4:$Y$103, MATCH(A97,'[1]WK 8 B9 2025'!$N$4:$N$103,0))</f>
        <v>46</v>
      </c>
      <c r="O97" s="28">
        <f>INDEX('[1]WK 9 F9 2025'!$Y$4:$Y$105, MATCH(A97,'[1]WK 9 F9 2025'!$N$4:$N$105,0))</f>
        <v>39</v>
      </c>
      <c r="P97" s="28" t="str">
        <f>INDEX('[1]WK 10 B9 2025'!$Y$4:$Y$103, MATCH(A97,'[1]WK 10 B9 2025'!$N$4:$N$103,0))</f>
        <v/>
      </c>
      <c r="Q97" s="28" t="str">
        <f>INDEX('[1]WK 11 F9 2025'!$Y$4:$Y$105, MATCH(A97,'[1]WK 11 F9 2025'!$N$4:$N$105,0))</f>
        <v/>
      </c>
      <c r="R97" s="27">
        <f>VLOOKUP($A97,'[1]2025 Sign Ups'!$B$2:$K$104,3,FALSE)</f>
        <v>5</v>
      </c>
      <c r="S97" s="29">
        <f>_xlfn.IFS(COUNTIF($G97:G97, "&gt;1")&gt;6,AVERAGE(SMALL(($G97:G97),{1,2,3,4,5}))-$F$1,COUNTIF($G97:G97, "&gt;1")&gt;5,AVERAGE(SMALL(($G97:G97),{1,2,3,4}))-$F$1,COUNTIF($G97:G97, "&gt;1")&gt;3,AVERAGE(SMALL(($F97:G97),{1,2,3,4}))-$F$1,COUNTIF($G97:G97, "&gt;1")&gt;1,AVERAGE(SMALL(($E97:G97),{1,2,3,4}))-$F$1,COUNTIF($G97:G97, "&gt;0")=1,AVERAGE(SMALL(($E97:G97),{1,2,3}))-$F$1,COUNTIF($G97:G97, "=0")=0,AVERAGE(SMALL(($E97:G97),{1,2}))-$F$1)</f>
        <v>5</v>
      </c>
      <c r="T97" s="29">
        <f>_xlfn.IFS(COUNTIF($G97:H97, "&gt;1")&gt;6,AVERAGE(SMALL(($G97:H97),{1,2,3,4,5}))-$F$1,COUNTIF($G97:H97, "&gt;1")&gt;5,AVERAGE(SMALL(($G97:H97),{1,2,3,4}))-$F$1,COUNTIF($G97:H97, "&gt;1")&gt;3,AVERAGE(SMALL(($F97:H97),{1,2,3,4}))-$F$1,COUNTIF($G97:H97, "&gt;1")&gt;1,AVERAGE(SMALL(($E97:H97),{1,2,3,4}))-$F$1,COUNTIF($G97:H97, "&gt;0")=1,AVERAGE(SMALL(($E97:H97),{1,2,3}))-$F$1,COUNTIF($G97:H97, "=0")=0,AVERAGE(SMALL(($E97:H97),{1,2}))-$F$1)</f>
        <v>7.2000000000000028</v>
      </c>
      <c r="U97" s="29">
        <f>_xlfn.IFS(COUNTIF($G97:I97, "&gt;1")&gt;6,AVERAGE(SMALL(($G97:I97),{1,2,3,4,5}))-$F$1,COUNTIF($G97:I97, "&gt;1")&gt;5,AVERAGE(SMALL(($G97:I97),{1,2,3,4}))-$F$1,COUNTIF($G97:I97, "&gt;1")&gt;3,AVERAGE(SMALL(($F97:I97),{1,2,3,4}))-$F$1,COUNTIF($G97:I97, "&gt;1")&gt;1,AVERAGE(SMALL(($E97:I97),{1,2,3,4}))-$F$1,COUNTIF($G97:I97, "&gt;0")=1,AVERAGE(SMALL(($E97:I97),{1,2,3}))-$F$1,COUNTIF($G97:I97, "=0")=0,AVERAGE(SMALL(($E97:I97),{1,2}))-$F$1)</f>
        <v>7.3000000000000043</v>
      </c>
      <c r="V97" s="29">
        <f>_xlfn.IFS(COUNTIF($G97:J97, "&gt;1")&gt;6,AVERAGE(SMALL(($G97:J97),{1,2,3,4,5}))-$F$1,COUNTIF($G97:J97, "&gt;1")&gt;5,AVERAGE(SMALL(($G97:J97),{1,2,3,4}))-$F$1,COUNTIF($G97:J97, "&gt;1")&gt;3,AVERAGE(SMALL(($F97:J97),{1,2,3,4}))-$F$1,COUNTIF($G97:J97, "&gt;1")&gt;1,AVERAGE(SMALL(($E97:J97),{1,2,3,4}))-$F$1,COUNTIF($G97:J97, "&gt;0")=1,AVERAGE(SMALL(($E97:J97),{1,2,3}))-$F$1,COUNTIF($G97:J97, "=0")=0,AVERAGE(SMALL(($E97:J97),{1,2}))-$F$1)</f>
        <v>7.3000000000000043</v>
      </c>
      <c r="W97" s="29">
        <f>_xlfn.IFS(COUNTIF($G97:K97, "&gt;1")&gt;6,AVERAGE(SMALL(($G97:K97),{1,2,3,4,5}))-$F$1,COUNTIF($G97:K97, "&gt;1")&gt;5,AVERAGE(SMALL(($G97:K97),{1,2,3,4}))-$F$1,COUNTIF($G97:K97, "&gt;1")&gt;3,AVERAGE(SMALL(($F97:K97),{1,2,3,4}))-$F$1,COUNTIF($G97:K97, "&gt;1")&gt;1,AVERAGE(SMALL(($E97:K97),{1,2,3,4}))-$F$1,COUNTIF($G97:K97, "&gt;0")=1,AVERAGE(SMALL(($E97:K97),{1,2,3}))-$F$1,COUNTIF($G97:K97, "=0")=0,AVERAGE(SMALL(($E97:K97),{1,2}))-$F$1)</f>
        <v>6.0500000000000043</v>
      </c>
      <c r="X97" s="29">
        <f>_xlfn.IFS(COUNTIF($G97:L97, "&gt;1")&gt;6,AVERAGE(SMALL(($G97:L97),{1,2,3,4,5}))-$F$1,COUNTIF($G97:L97, "&gt;1")&gt;5,AVERAGE(SMALL(($G97:L97),{1,2,3,4}))-$F$1,COUNTIF($G97:L97, "&gt;1")&gt;3,AVERAGE(SMALL(($F97:L97),{1,2,3,4}))-$F$1,COUNTIF($G97:L97, "&gt;1")&gt;1,AVERAGE(SMALL(($E97:L97),{1,2,3,4}))-$F$1,COUNTIF($G97:L97, "&gt;0")=1,AVERAGE(SMALL(($E97:L97),{1,2,3}))-$F$1,COUNTIF($G97:L97, "=0")=0,AVERAGE(SMALL(($E97:L97),{1,2}))-$F$1)</f>
        <v>6.4500000000000028</v>
      </c>
      <c r="Y97" s="29">
        <f>_xlfn.IFS(COUNTIF($G97:M97, "&gt;1")&gt;6,AVERAGE(SMALL(($G97:M97),{1,2,3,4,5}))-$F$1,COUNTIF($G97:M97, "&gt;1")&gt;5,AVERAGE(SMALL(($G97:M97),{1,2,3,4}))-$F$1,COUNTIF($G97:M97, "&gt;1")&gt;3,AVERAGE(SMALL(($F97:M97),{1,2,3,4}))-$F$1,COUNTIF($G97:M97, "&gt;1")&gt;1,AVERAGE(SMALL(($E97:M97),{1,2,3,4}))-$F$1,COUNTIF($G97:M97, "&gt;0")=1,AVERAGE(SMALL(($E97:M97),{1,2,3}))-$F$1,COUNTIF($G97:M97, "=0")=0,AVERAGE(SMALL(($E97:M97),{1,2}))-$F$1)</f>
        <v>6.4500000000000028</v>
      </c>
      <c r="Z97" s="29">
        <f>_xlfn.IFS(COUNTIF($G97:N97, "&gt;1")&gt;6,AVERAGE(SMALL(($G97:N97),{1,2,3,4,5}))-$F$1,COUNTIF($G97:N97, "&gt;1")&gt;5,AVERAGE(SMALL(($G97:N97),{1,2,3,4}))-$F$1,COUNTIF($G97:N97, "&gt;1")&gt;3,AVERAGE(SMALL(($F97:N97),{1,2,3,4}))-$F$1,COUNTIF($G97:N97, "&gt;1")&gt;1,AVERAGE(SMALL(($E97:N97),{1,2,3,4}))-$F$1,COUNTIF($G97:N97, "&gt;0")=1,AVERAGE(SMALL(($E97:N97),{1,2,3}))-$F$1,COUNTIF($G97:N97, "=0")=0,AVERAGE(SMALL(($E97:N97),{1,2}))-$F$1)</f>
        <v>6.4500000000000028</v>
      </c>
      <c r="AA97" s="29">
        <f>_xlfn.IFS(COUNTIF($G97:O97, "&gt;1")&gt;6,AVERAGE(SMALL(($G97:O97),{1,2,3,4,5}))-$F$1,COUNTIF($G97:O97, "&gt;1")&gt;5,AVERAGE(SMALL(($G97:O97),{1,2,3,4}))-$F$1,COUNTIF($G97:O97, "&gt;1")&gt;3,AVERAGE(SMALL(($F97:O97),{1,2,3,4}))-$F$1,COUNTIF($G97:O97, "&gt;1")&gt;1,AVERAGE(SMALL(($E97:O97),{1,2,3,4}))-$F$1,COUNTIF($G97:O97, "&gt;0")=1,AVERAGE(SMALL(($E97:O97),{1,2,3}))-$F$1,COUNTIF($G97:O97, "=0")=0,AVERAGE(SMALL(($E97:O97),{1,2}))-$F$1)</f>
        <v>6.1000000000000014</v>
      </c>
      <c r="AB97" s="29">
        <f>_xlfn.IFS(COUNTIF($G97:P97, "&gt;1")&gt;6,AVERAGE(SMALL(($G97:P97),{1,2,3,4,5}))-$F$1,COUNTIF($G97:P97, "&gt;1")&gt;5,AVERAGE(SMALL(($G97:P97),{1,2,3,4}))-$F$1,COUNTIF($G97:P97, "&gt;1")&gt;3,AVERAGE(SMALL(($F97:P97),{1,2,3,4}))-$F$1,COUNTIF($G97:P97, "&gt;1")&gt;1,AVERAGE(SMALL(($E97:P97),{1,2,3,4}))-$F$1,COUNTIF($G97:P97, "&gt;0")=1,AVERAGE(SMALL(($E97:P97),{1,2,3}))-$F$1,COUNTIF($G97:P97, "=0")=0,AVERAGE(SMALL(($E97:P97),{1,2}))-$F$1)</f>
        <v>6.1000000000000014</v>
      </c>
      <c r="AC97" s="29">
        <f>_xlfn.IFS(COUNTIF($G97:Q97, "&gt;1")&gt;6,AVERAGE(SMALL(($G97:Q97),{1,2,3,4,5}))-$F$1,COUNTIF($G97:Q97, "&gt;1")&gt;5,AVERAGE(SMALL(($G97:Q97),{1,2,3,4}))-$F$1,COUNTIF($G97:Q97, "&gt;1")&gt;3,AVERAGE(SMALL(($F97:Q97),{1,2,3,4}))-$F$1,COUNTIF($G97:Q97, "&gt;1")&gt;1,AVERAGE(SMALL(($E97:Q97),{1,2,3,4}))-$F$1,COUNTIF($G97:Q97, "&gt;0")=1,AVERAGE(SMALL(($E97:Q97),{1,2,3}))-$F$1,COUNTIF($G97:Q97, "=0")=0,AVERAGE(SMALL(($E97:Q97),{1,2}))-$F$1)</f>
        <v>6.1000000000000014</v>
      </c>
      <c r="AD97" s="30">
        <f t="shared" si="11"/>
        <v>6</v>
      </c>
      <c r="AE97" s="31">
        <v>2</v>
      </c>
    </row>
    <row r="98" spans="1:39" ht="15.75" customHeight="1" x14ac:dyDescent="0.25">
      <c r="A98" s="32" t="s">
        <v>145</v>
      </c>
      <c r="B98" s="26" t="str">
        <f>INDEX('[1]2025 Sign Ups'!$C$2:$C$103,MATCH(A98,'[1]2025 Sign Ups'!$B$2:$B$103,0))</f>
        <v>Y</v>
      </c>
      <c r="C98" s="26">
        <f>VLOOKUP($A98,'[1]2025 Sign Ups'!$B$2:$F$127,4,FALSE)</f>
        <v>10</v>
      </c>
      <c r="D98" s="26" t="str">
        <f>VLOOKUP($A98,'[1]2025 Sign Ups'!$B$2:$G$127,5,FALSE)</f>
        <v>R</v>
      </c>
      <c r="E98" s="27">
        <f>R98+35.4</f>
        <v>38.666666666666664</v>
      </c>
      <c r="F98" s="27">
        <f t="shared" si="10"/>
        <v>38.666666666666664</v>
      </c>
      <c r="G98" s="28" t="str">
        <f>INDEX('[1]WK 1 F9 2025'!$Y$4:$Y$105, MATCH(A98,'[1]WK 1 F9 2025'!$N$4:$N$105,0))</f>
        <v/>
      </c>
      <c r="H98" s="28">
        <f>INDEX('[1]WK 2 B9 2025'!$Y$4:$Y$105, MATCH($A98,'[1]WK 2 B9 2025'!$N$4:$N$105,0))</f>
        <v>40</v>
      </c>
      <c r="I98" s="28">
        <f>INDEX('[1]WK 3 F9 2025'!$Y$4:$Y$107, MATCH(A98,'[1]WK 3 F9 2025'!$N$4:$N$107,0))</f>
        <v>45</v>
      </c>
      <c r="J98" s="28">
        <f>INDEX('[1]WK 4 B9 2025'!$Y$4:$Y$105, MATCH(A98,'[1]WK 4 B9 2025'!$N$4:$N$105,0))</f>
        <v>41</v>
      </c>
      <c r="K98" s="28">
        <f>INDEX('[1]WK 5 F9 2025'!$Y$4:$Y$105, MATCH(A98,'[1]WK 5 F9 2025'!$N$4:$N$105,0))</f>
        <v>42</v>
      </c>
      <c r="L98" s="28">
        <f>INDEX('[1]WK 6 B9 2025'!$Y$4:$Y$105, MATCH(A98,'[1]WK 6 B9 2025'!$N$4:$N$105,0))</f>
        <v>44</v>
      </c>
      <c r="M98" s="28">
        <f>INDEX('[1]WK 7 F9 2025'!$Y$4:$Y$107, MATCH(A98,'[1]WK 7 F9 2025'!$N$4:$N$107,0))</f>
        <v>42</v>
      </c>
      <c r="N98" s="28">
        <f>INDEX('[1]WK 8 B9 2025'!$Y$4:$Y$103, MATCH(A98,'[1]WK 8 B9 2025'!$N$4:$N$103,0))</f>
        <v>39</v>
      </c>
      <c r="O98" s="28">
        <f>INDEX('[1]WK 9 F9 2025'!$Y$4:$Y$105, MATCH(A98,'[1]WK 9 F9 2025'!$N$4:$N$105,0))</f>
        <v>36</v>
      </c>
      <c r="P98" s="28" t="str">
        <f>INDEX('[1]WK 10 B9 2025'!$Y$4:$Y$103, MATCH(A98,'[1]WK 10 B9 2025'!$N$4:$N$103,0))</f>
        <v/>
      </c>
      <c r="Q98" s="28" t="str">
        <f>INDEX('[1]WK 11 F9 2025'!$Y$4:$Y$105, MATCH(A98,'[1]WK 11 F9 2025'!$N$4:$N$105,0))</f>
        <v/>
      </c>
      <c r="R98" s="27">
        <f>VLOOKUP($A98,'[1]2025 Sign Ups'!$B$2:$K$104,3,FALSE)</f>
        <v>3.2666666666666657</v>
      </c>
      <c r="S98" s="29">
        <f>_xlfn.IFS(COUNTIF($G98:G98, "&gt;6")&gt;6,AVERAGE(SMALL(($G98:G98),{1,2,3,4,5}))-$F$1,COUNTIF($G98:G98, "&gt;5")&gt;3,AVERAGE(SMALL(($G98:G98),{1,2,3,4}))-$F$1,COUNTIF($G98:G98, "&gt;3")&gt;3,AVERAGE(SMALL(($F98:G98),{1,2,3,4}))-$F$1,COUNTIF($G98:G98, "&gt;1")&gt;1,AVERAGE(SMALL(($E98:G98),{1,2,3,4}))-$F$1,COUNTIF($G98:G98, "=1")=1,AVERAGE(SMALL(($E98:G98),{1,2,3}))-$F$1,COUNTIF($G98:G98, "=0")=0,AVERAGE(SMALL(($E98:G98),{1,2}))-$F$1)</f>
        <v>3.2666666666666657</v>
      </c>
      <c r="T98" s="29">
        <f>_xlfn.IFS(COUNTIF($G98:H98, "&gt;1")&gt;6,AVERAGE(SMALL(($G98:H98),{1,2,3,4,5}))-$F$1,COUNTIF($G98:H98, "&gt;1")&gt;5,AVERAGE(SMALL(($G98:H98),{1,2,3,4}))-$F$1,COUNTIF($G98:H98, "&gt;1")&gt;3,AVERAGE(SMALL(($F98:H98),{1,2,3,4}))-$F$1,COUNTIF($G98:H98, "&gt;1")&gt;1,AVERAGE(SMALL(($E98:H98),{1,2,3,4}))-$F$1,COUNTIF($G98:H98, "&gt;0")=1,AVERAGE(SMALL(($E98:H98),{1,2,3}))-$F$1,COUNTIF($G98:H98, "=0")=0,AVERAGE(SMALL(($E98:H98),{1,2}))-$F$1)</f>
        <v>3.7111111111111086</v>
      </c>
      <c r="U98" s="29">
        <f>_xlfn.IFS(COUNTIF($G98:I98, "&gt;1")&gt;6,AVERAGE(SMALL(($G98:I98),{1,2,3,4,5}))-$F$1,COUNTIF($G98:I98, "&gt;1")&gt;5,AVERAGE(SMALL(($G98:I98),{1,2,3,4}))-$F$1,COUNTIF($G98:I98, "&gt;1")&gt;3,AVERAGE(SMALL(($F98:I98),{1,2,3,4}))-$F$1,COUNTIF($G98:I98, "&gt;1")&gt;1,AVERAGE(SMALL(($E98:I98),{1,2,3,4}))-$F$1,COUNTIF($G98:I98, "&gt;0")=1,AVERAGE(SMALL(($E98:I98),{1,2,3}))-$F$1,COUNTIF($G98:I98, "=0")=0,AVERAGE(SMALL(($E98:I98),{1,2}))-$F$1)</f>
        <v>5.18333333333333</v>
      </c>
      <c r="V98" s="29">
        <f>_xlfn.IFS(COUNTIF($G98:J98, "&gt;1")&gt;6,AVERAGE(SMALL(($G98:J98),{1,2,3,4,5}))-$F$1,COUNTIF($G98:J98, "&gt;1")&gt;5,AVERAGE(SMALL(($G98:J98),{1,2,3,4}))-$F$1,COUNTIF($G98:J98, "&gt;1")&gt;3,AVERAGE(SMALL(($F98:J98),{1,2,3,4}))-$F$1,COUNTIF($G98:J98, "&gt;1")&gt;1,AVERAGE(SMALL(($E98:J98),{1,2,3,4}))-$F$1,COUNTIF($G98:J98, "&gt;0")=1,AVERAGE(SMALL(($E98:J98),{1,2,3}))-$F$1,COUNTIF($G98:J98, "=0")=0,AVERAGE(SMALL(($E98:J98),{1,2}))-$F$1)</f>
        <v>4.18333333333333</v>
      </c>
      <c r="W98" s="29">
        <f>_xlfn.IFS(COUNTIF($G98:K98, "&gt;1")&gt;6,AVERAGE(SMALL(($G98:K98),{1,2,3,4,5}))-$F$1,COUNTIF($G98:K98, "&gt;1")&gt;5,AVERAGE(SMALL(($G98:K98),{1,2,3,4}))-$F$1,COUNTIF($G98:K98, "&gt;1")&gt;3,AVERAGE(SMALL(($F98:K98),{1,2,3,4}))-$F$1,COUNTIF($G98:K98, "&gt;1")&gt;1,AVERAGE(SMALL(($E98:K98),{1,2,3,4}))-$F$1,COUNTIF($G98:K98, "&gt;0")=1,AVERAGE(SMALL(($E98:K98),{1,2,3}))-$F$1,COUNTIF($G98:K98, "=0")=0,AVERAGE(SMALL(($E98:K98),{1,2}))-$F$1)</f>
        <v>5.0166666666666657</v>
      </c>
      <c r="X98" s="29">
        <f>_xlfn.IFS(COUNTIF($G98:L98, "&gt;1")&gt;6,AVERAGE(SMALL(($G98:L98),{1,2,3,4,5}))-$F$1,COUNTIF($G98:L98, "&gt;1")&gt;5,AVERAGE(SMALL(($G98:L98),{1,2,3,4}))-$F$1,COUNTIF($G98:L98, "&gt;1")&gt;3,AVERAGE(SMALL(($F98:L98),{1,2,3,4}))-$F$1,COUNTIF($G98:L98, "&gt;1")&gt;1,AVERAGE(SMALL(($E98:L98),{1,2,3,4}))-$F$1,COUNTIF($G98:L98, "&gt;0")=1,AVERAGE(SMALL(($E98:L98),{1,2,3}))-$F$1,COUNTIF($G98:L98, "=0")=0,AVERAGE(SMALL(($E98:L98),{1,2}))-$F$1)</f>
        <v>5.0166666666666657</v>
      </c>
      <c r="Y98" s="29">
        <f>_xlfn.IFS(COUNTIF($G98:M98, "&gt;1")&gt;6,AVERAGE(SMALL(($G98:M98),{1,2,3,4,5}))-$F$1,COUNTIF($G98:M98, "&gt;1")&gt;5,AVERAGE(SMALL(($G98:M98),{1,2,3,4}))-$F$1,COUNTIF($G98:M98, "&gt;1")&gt;3,AVERAGE(SMALL(($F98:M98),{1,2,3,4}))-$F$1,COUNTIF($G98:M98, "&gt;1")&gt;1,AVERAGE(SMALL(($E98:M98),{1,2,3,4}))-$F$1,COUNTIF($G98:M98, "&gt;0")=1,AVERAGE(SMALL(($E98:M98),{1,2,3}))-$F$1,COUNTIF($G98:M98, "=0")=0,AVERAGE(SMALL(($E98:M98),{1,2}))-$F$1)</f>
        <v>5.8500000000000014</v>
      </c>
      <c r="Z98" s="43">
        <f>_xlfn.IFS(COUNTIF($G98:N98, "&gt;1")&gt;6,AVERAGE(SMALL(($G98:N98),{1,2,3,4,5}))-$F$1,COUNTIF($G98:N98, "&gt;1")&gt;5,AVERAGE(SMALL(($G98:N98),{1,2,3,4}))-$F$1,COUNTIF($G98:N98, "&gt;1")&gt;3,AVERAGE(SMALL(($F98:N98),{1,2,3,4}))-$F$1,COUNTIF($G98:N98, "&gt;1")&gt;1,AVERAGE(SMALL(($E98:N98),{1,2,3,4}))-$F$1,COUNTIF($G98:N98, "&gt;0")=1,AVERAGE(SMALL(($E98:N98),{1,2,3}))-$F$1,COUNTIF($G98:N98, "=0")=0,AVERAGE(SMALL(($E98:N98),{1,2}))-$F$1)</f>
        <v>5.3999999999999986</v>
      </c>
      <c r="AA98" s="29">
        <f>_xlfn.IFS(COUNTIF($G98:O98, "&gt;1")&gt;6,AVERAGE(SMALL(($G98:O98),{1,2,3,4,5}))-$F$1,COUNTIF($G98:O98, "&gt;1")&gt;5,AVERAGE(SMALL(($G98:O98),{1,2,3,4}))-$F$1,COUNTIF($G98:O98, "&gt;1")&gt;3,AVERAGE(SMALL(($F98:O98),{1,2,3,4}))-$F$1,COUNTIF($G98:O98, "&gt;1")&gt;1,AVERAGE(SMALL(($E98:O98),{1,2,3,4}))-$F$1,COUNTIF($G98:O98, "&gt;0")=1,AVERAGE(SMALL(($E98:O98),{1,2,3}))-$F$1,COUNTIF($G98:O98, "=0")=0,AVERAGE(SMALL(($E98:O98),{1,2}))-$F$1)</f>
        <v>4.2000000000000028</v>
      </c>
      <c r="AB98" s="29">
        <f>_xlfn.IFS(COUNTIF($G98:P98, "&gt;1")&gt;6,AVERAGE(SMALL(($G98:P98),{1,2,3,4,5}))-$F$1,COUNTIF($G98:P98, "&gt;1")&gt;5,AVERAGE(SMALL(($G98:P98),{1,2,3,4}))-$F$1,COUNTIF($G98:P98, "&gt;1")&gt;3,AVERAGE(SMALL(($F98:P98),{1,2,3,4}))-$F$1,COUNTIF($G98:P98, "&gt;1")&gt;1,AVERAGE(SMALL(($E98:P98),{1,2,3,4}))-$F$1,COUNTIF($G98:P98, "&gt;0")=1,AVERAGE(SMALL(($E98:P98),{1,2,3}))-$F$1,COUNTIF($G98:P98, "=0")=0,AVERAGE(SMALL(($E98:P98),{1,2}))-$F$1)</f>
        <v>4.2000000000000028</v>
      </c>
      <c r="AC98" s="29">
        <f>_xlfn.IFS(COUNTIF($G98:Q98, "&gt;1")&gt;6,AVERAGE(SMALL(($G98:Q98),{1,2,3,4,5}))-$F$1,COUNTIF($G98:Q98, "&gt;1")&gt;5,AVERAGE(SMALL(($G98:Q98),{1,2,3,4}))-$F$1,COUNTIF($G98:Q98, "&gt;1")&gt;3,AVERAGE(SMALL(($F98:Q98),{1,2,3,4}))-$F$1,COUNTIF($G98:Q98, "&gt;1")&gt;1,AVERAGE(SMALL(($E98:Q98),{1,2,3,4}))-$F$1,COUNTIF($G98:Q98, "&gt;0")=1,AVERAGE(SMALL(($E98:Q98),{1,2,3}))-$F$1,COUNTIF($G98:Q98, "=0")=0,AVERAGE(SMALL(($E98:Q98),{1,2}))-$F$1)</f>
        <v>4.2000000000000028</v>
      </c>
      <c r="AD98" s="30">
        <f t="shared" si="11"/>
        <v>8</v>
      </c>
      <c r="AE98" s="31">
        <v>2</v>
      </c>
    </row>
    <row r="99" spans="1:39" ht="15.75" customHeight="1" x14ac:dyDescent="0.25">
      <c r="A99" s="25" t="s">
        <v>146</v>
      </c>
      <c r="B99" s="26" t="str">
        <f>INDEX('[1]2025 Sign Ups'!$C$2:$C$103,MATCH(A99,'[1]2025 Sign Ups'!$B$2:$B$103,0))</f>
        <v>Y</v>
      </c>
      <c r="C99" s="26">
        <f>VLOOKUP($A99,'[1]2025 Sign Ups'!$B$2:$F$127,4,FALSE)</f>
        <v>8</v>
      </c>
      <c r="D99" s="26" t="str">
        <f>VLOOKUP($A99,'[1]2025 Sign Ups'!$B$2:$G$127,5,FALSE)</f>
        <v>R</v>
      </c>
      <c r="E99" s="27">
        <f>R99+35.4</f>
        <v>46.666666666666664</v>
      </c>
      <c r="F99" s="27">
        <f t="shared" ref="F99:F130" si="13">E99</f>
        <v>46.666666666666664</v>
      </c>
      <c r="G99" s="28" t="str">
        <f>INDEX('[1]WK 1 F9 2025'!$Y$4:$Y$105, MATCH(A99,'[1]WK 1 F9 2025'!$N$4:$N$105,0))</f>
        <v/>
      </c>
      <c r="H99" s="28">
        <f>INDEX('[1]WK 2 B9 2025'!$Y$4:$Y$105, MATCH($A99,'[1]WK 2 B9 2025'!$N$4:$N$105,0))</f>
        <v>53</v>
      </c>
      <c r="I99" s="28">
        <f>INDEX('[1]WK 3 F9 2025'!$Y$4:$Y$107, MATCH(A99,'[1]WK 3 F9 2025'!$N$4:$N$107,0))</f>
        <v>47</v>
      </c>
      <c r="J99" s="28">
        <f>INDEX('[1]WK 4 B9 2025'!$Y$4:$Y$105, MATCH(A99,'[1]WK 4 B9 2025'!$N$4:$N$105,0))</f>
        <v>48</v>
      </c>
      <c r="K99" s="28">
        <f>INDEX('[1]WK 5 F9 2025'!$Y$4:$Y$105, MATCH(A99,'[1]WK 5 F9 2025'!$N$4:$N$105,0))</f>
        <v>50</v>
      </c>
      <c r="L99" s="28">
        <f>INDEX('[1]WK 6 B9 2025'!$Y$4:$Y$105, MATCH(A99,'[1]WK 6 B9 2025'!$N$4:$N$105,0))</f>
        <v>50</v>
      </c>
      <c r="M99" s="28">
        <f>INDEX('[1]WK 7 F9 2025'!$Y$4:$Y$107, MATCH(A99,'[1]WK 7 F9 2025'!$N$4:$N$107,0))</f>
        <v>48</v>
      </c>
      <c r="N99" s="28">
        <f>INDEX('[1]WK 8 B9 2025'!$Y$4:$Y$103, MATCH(A99,'[1]WK 8 B9 2025'!$N$4:$N$103,0))</f>
        <v>47</v>
      </c>
      <c r="O99" s="28">
        <f>INDEX('[1]WK 9 F9 2025'!$Y$4:$Y$105, MATCH(A99,'[1]WK 9 F9 2025'!$N$4:$N$105,0))</f>
        <v>52</v>
      </c>
      <c r="P99" s="28" t="str">
        <f>INDEX('[1]WK 10 B9 2025'!$Y$4:$Y$103, MATCH(A99,'[1]WK 10 B9 2025'!$N$4:$N$103,0))</f>
        <v/>
      </c>
      <c r="Q99" s="28" t="str">
        <f>INDEX('[1]WK 11 F9 2025'!$Y$4:$Y$105, MATCH(A99,'[1]WK 11 F9 2025'!$N$4:$N$105,0))</f>
        <v/>
      </c>
      <c r="R99" s="27">
        <f>VLOOKUP($A99,'[1]2025 Sign Ups'!$B$2:$K$104,3,FALSE)</f>
        <v>11.266666666666666</v>
      </c>
      <c r="S99" s="29">
        <f>_xlfn.IFS(COUNTIF($G99:G99, "&gt;6")&gt;6,AVERAGE(SMALL(($G99:G99),{1,2,3,4,5}))-$F$1,COUNTIF($G99:G99, "&gt;5")&gt;3,AVERAGE(SMALL(($G99:G99),{1,2,3,4}))-$F$1,COUNTIF($G99:G99, "&gt;3")&gt;3,AVERAGE(SMALL(($F99:G99),{1,2,3,4}))-$F$1,COUNTIF($G99:G99, "&gt;1")&gt;1,AVERAGE(SMALL(($E99:G99),{1,2,3,4}))-$F$1,COUNTIF($G99:G99, "=1")=1,AVERAGE(SMALL(($E99:G99),{1,2,3}))-$F$1,COUNTIF($G99:G99, "=0")=0,AVERAGE(SMALL(($E99:G99),{1,2}))-$F$1)</f>
        <v>11.266666666666666</v>
      </c>
      <c r="T99" s="29">
        <f>_xlfn.IFS(COUNTIF($G99:H99, "&gt;1")&gt;6,AVERAGE(SMALL(($G99:H99),{1,2,3,4,5}))-$F$1,COUNTIF($G99:H99, "&gt;1")&gt;5,AVERAGE(SMALL(($G99:H99),{1,2,3,4}))-$F$1,COUNTIF($G99:H99, "&gt;1")&gt;3,AVERAGE(SMALL(($F99:H99),{1,2,3,4}))-$F$1,COUNTIF($G99:H99, "&gt;1")&gt;1,AVERAGE(SMALL(($E99:H99),{1,2,3,4}))-$F$1,COUNTIF($G99:H99, "&gt;0")=1,AVERAGE(SMALL(($E99:H99),{1,2,3}))-$F$1,COUNTIF($G99:H99, "=0")=0,AVERAGE(SMALL(($E99:H99),{1,2}))-$F$1)</f>
        <v>13.377777777777773</v>
      </c>
      <c r="U99" s="29">
        <f>_xlfn.IFS(COUNTIF($G99:I99, "&gt;1")&gt;6,AVERAGE(SMALL(($G99:I99),{1,2,3,4,5}))-$F$1,COUNTIF($G99:I99, "&gt;1")&gt;5,AVERAGE(SMALL(($G99:I99),{1,2,3,4}))-$F$1,COUNTIF($G99:I99, "&gt;1")&gt;3,AVERAGE(SMALL(($F99:I99),{1,2,3,4}))-$F$1,COUNTIF($G99:I99, "&gt;1")&gt;1,AVERAGE(SMALL(($E99:I99),{1,2,3,4}))-$F$1,COUNTIF($G99:I99, "&gt;0")=1,AVERAGE(SMALL(($E99:I99),{1,2,3}))-$F$1,COUNTIF($G99:I99, "=0")=0,AVERAGE(SMALL(($E99:I99),{1,2}))-$F$1)</f>
        <v>12.93333333333333</v>
      </c>
      <c r="V99" s="29">
        <f>_xlfn.IFS(COUNTIF($G99:J99, "&gt;1")&gt;6,AVERAGE(SMALL(($G99:J99),{1,2,3,4,5}))-$F$1,COUNTIF($G99:J99, "&gt;1")&gt;5,AVERAGE(SMALL(($G99:J99),{1,2,3,4}))-$F$1,COUNTIF($G99:J99, "&gt;1")&gt;3,AVERAGE(SMALL(($F99:J99),{1,2,3,4}))-$F$1,COUNTIF($G99:J99, "&gt;1")&gt;1,AVERAGE(SMALL(($E99:J99),{1,2,3,4}))-$F$1,COUNTIF($G99:J99, "&gt;0")=1,AVERAGE(SMALL(($E99:J99),{1,2,3}))-$F$1,COUNTIF($G99:J99, "=0")=0,AVERAGE(SMALL(($E99:J99),{1,2}))-$F$1)</f>
        <v>11.68333333333333</v>
      </c>
      <c r="W99" s="29">
        <f>_xlfn.IFS(COUNTIF($G99:K99, "&gt;1")&gt;6,AVERAGE(SMALL(($G99:K99),{1,2,3,4,5}))-$F$1,COUNTIF($G99:K99, "&gt;1")&gt;5,AVERAGE(SMALL(($G99:K99),{1,2,3,4}))-$F$1,COUNTIF($G99:K99, "&gt;1")&gt;3,AVERAGE(SMALL(($F99:K99),{1,2,3,4}))-$F$1,COUNTIF($G99:K99, "&gt;1")&gt;1,AVERAGE(SMALL(($E99:K99),{1,2,3,4}))-$F$1,COUNTIF($G99:K99, "&gt;0")=1,AVERAGE(SMALL(($E99:K99),{1,2,3}))-$F$1,COUNTIF($G99:K99, "=0")=0,AVERAGE(SMALL(($E99:K99),{1,2}))-$F$1)</f>
        <v>12.516666666666666</v>
      </c>
      <c r="X99" s="29">
        <f>_xlfn.IFS(COUNTIF($G99:L99, "&gt;1")&gt;6,AVERAGE(SMALL(($G99:L99),{1,2,3,4,5}))-$F$1,COUNTIF($G99:L99, "&gt;1")&gt;5,AVERAGE(SMALL(($G99:L99),{1,2,3,4}))-$F$1,COUNTIF($G99:L99, "&gt;1")&gt;3,AVERAGE(SMALL(($F99:L99),{1,2,3,4}))-$F$1,COUNTIF($G99:L99, "&gt;1")&gt;1,AVERAGE(SMALL(($E99:L99),{1,2,3,4}))-$F$1,COUNTIF($G99:L99, "&gt;0")=1,AVERAGE(SMALL(($E99:L99),{1,2,3}))-$F$1,COUNTIF($G99:L99, "=0")=0,AVERAGE(SMALL(($E99:L99),{1,2}))-$F$1)</f>
        <v>12.516666666666666</v>
      </c>
      <c r="Y99" s="29">
        <f>_xlfn.IFS(COUNTIF($G99:M99, "&gt;1")&gt;6,AVERAGE(SMALL(($G99:M99),{1,2,3,4,5}))-$F$1,COUNTIF($G99:M99, "&gt;1")&gt;5,AVERAGE(SMALL(($G99:M99),{1,2,3,4}))-$F$1,COUNTIF($G99:M99, "&gt;1")&gt;3,AVERAGE(SMALL(($F99:M99),{1,2,3,4}))-$F$1,COUNTIF($G99:M99, "&gt;1")&gt;1,AVERAGE(SMALL(($E99:M99),{1,2,3,4}))-$F$1,COUNTIF($G99:M99, "&gt;0")=1,AVERAGE(SMALL(($E99:M99),{1,2,3}))-$F$1,COUNTIF($G99:M99, "=0")=0,AVERAGE(SMALL(($E99:M99),{1,2}))-$F$1)</f>
        <v>12.850000000000001</v>
      </c>
      <c r="Z99" s="29">
        <f>_xlfn.IFS(COUNTIF($G99:N99, "&gt;1")&gt;6,AVERAGE(SMALL(($G99:N99),{1,2,3,4,5}))-$F$1,COUNTIF($G99:N99, "&gt;1")&gt;5,AVERAGE(SMALL(($G99:N99),{1,2,3,4}))-$F$1,COUNTIF($G99:N99, "&gt;1")&gt;3,AVERAGE(SMALL(($F99:N99),{1,2,3,4}))-$F$1,COUNTIF($G99:N99, "&gt;1")&gt;1,AVERAGE(SMALL(($E99:N99),{1,2,3,4}))-$F$1,COUNTIF($G99:N99, "&gt;0")=1,AVERAGE(SMALL(($E99:N99),{1,2,3}))-$F$1,COUNTIF($G99:N99, "=0")=0,AVERAGE(SMALL(($E99:N99),{1,2}))-$F$1)</f>
        <v>12.600000000000001</v>
      </c>
      <c r="AA99" s="29">
        <f>_xlfn.IFS(COUNTIF($G99:O99, "&gt;1")&gt;6,AVERAGE(SMALL(($G99:O99),{1,2,3,4,5}))-$F$1,COUNTIF($G99:O99, "&gt;1")&gt;5,AVERAGE(SMALL(($G99:O99),{1,2,3,4}))-$F$1,COUNTIF($G99:O99, "&gt;1")&gt;3,AVERAGE(SMALL(($F99:O99),{1,2,3,4}))-$F$1,COUNTIF($G99:O99, "&gt;1")&gt;1,AVERAGE(SMALL(($E99:O99),{1,2,3,4}))-$F$1,COUNTIF($G99:O99, "&gt;0")=1,AVERAGE(SMALL(($E99:O99),{1,2,3}))-$F$1,COUNTIF($G99:O99, "=0")=0,AVERAGE(SMALL(($E99:O99),{1,2}))-$F$1)</f>
        <v>12.600000000000001</v>
      </c>
      <c r="AB99" s="29">
        <f>_xlfn.IFS(COUNTIF($G99:P99, "&gt;1")&gt;6,AVERAGE(SMALL(($G99:P99),{1,2,3,4,5}))-$F$1,COUNTIF($G99:P99, "&gt;1")&gt;5,AVERAGE(SMALL(($G99:P99),{1,2,3,4}))-$F$1,COUNTIF($G99:P99, "&gt;1")&gt;3,AVERAGE(SMALL(($F99:P99),{1,2,3,4}))-$F$1,COUNTIF($G99:P99, "&gt;1")&gt;1,AVERAGE(SMALL(($E99:P99),{1,2,3,4}))-$F$1,COUNTIF($G99:P99, "&gt;0")=1,AVERAGE(SMALL(($E99:P99),{1,2,3}))-$F$1,COUNTIF($G99:P99, "=0")=0,AVERAGE(SMALL(($E99:P99),{1,2}))-$F$1)</f>
        <v>12.600000000000001</v>
      </c>
      <c r="AC99" s="29">
        <f>_xlfn.IFS(COUNTIF($G99:Q99, "&gt;1")&gt;6,AVERAGE(SMALL(($G99:Q99),{1,2,3,4,5}))-$F$1,COUNTIF($G99:Q99, "&gt;1")&gt;5,AVERAGE(SMALL(($G99:Q99),{1,2,3,4}))-$F$1,COUNTIF($G99:Q99, "&gt;1")&gt;3,AVERAGE(SMALL(($F99:Q99),{1,2,3,4}))-$F$1,COUNTIF($G99:Q99, "&gt;1")&gt;1,AVERAGE(SMALL(($E99:Q99),{1,2,3,4}))-$F$1,COUNTIF($G99:Q99, "&gt;0")=1,AVERAGE(SMALL(($E99:Q99),{1,2,3}))-$F$1,COUNTIF($G99:Q99, "=0")=0,AVERAGE(SMALL(($E99:Q99),{1,2}))-$F$1)</f>
        <v>12.600000000000001</v>
      </c>
      <c r="AD99" s="30">
        <f t="shared" si="11"/>
        <v>8</v>
      </c>
      <c r="AE99" s="31">
        <v>2</v>
      </c>
    </row>
    <row r="100" spans="1:39" ht="15.75" customHeight="1" x14ac:dyDescent="0.25">
      <c r="A100" s="32" t="s">
        <v>147</v>
      </c>
      <c r="B100" s="36" t="s">
        <v>42</v>
      </c>
      <c r="C100" s="26">
        <f>VLOOKUP($A100,'[1]2025 Sign Ups'!$B$2:$F$127,4,FALSE)</f>
        <v>6</v>
      </c>
      <c r="D100" s="26" t="str">
        <f>VLOOKUP($A100,'[1]2025 Sign Ups'!$B$2:$G$127,5,FALSE)</f>
        <v>R</v>
      </c>
      <c r="E100" s="27">
        <f>AVERAGE(G100:H100)</f>
        <v>40.5</v>
      </c>
      <c r="F100" s="27">
        <f t="shared" si="13"/>
        <v>40.5</v>
      </c>
      <c r="G100" s="28">
        <f>INDEX('[1]WK 1 F9 2025'!$Y$4:$Y$105, MATCH(A100,'[1]WK 1 F9 2025'!$N$4:$N$105,0))</f>
        <v>42</v>
      </c>
      <c r="H100" s="28">
        <f>INDEX('[1]WK 2 B9 2025'!$Y$4:$Y$105, MATCH($A100,'[1]WK 2 B9 2025'!$N$4:$N$105,0))</f>
        <v>39</v>
      </c>
      <c r="I100" s="28" t="str">
        <f>INDEX('[1]WK 3 F9 2025'!$Y$4:$Y$107, MATCH(A100,'[1]WK 3 F9 2025'!$N$4:$N$107,0))</f>
        <v/>
      </c>
      <c r="J100" s="28">
        <f>INDEX('[1]WK 4 B9 2025'!$Y$4:$Y$105, MATCH(A100,'[1]WK 4 B9 2025'!$N$4:$N$105,0))</f>
        <v>41</v>
      </c>
      <c r="K100" s="28">
        <f>INDEX('[1]WK 5 F9 2025'!$Y$4:$Y$105, MATCH(A100,'[1]WK 5 F9 2025'!$N$4:$N$105,0))</f>
        <v>41</v>
      </c>
      <c r="L100" s="28">
        <f>INDEX('[1]WK 6 B9 2025'!$Y$4:$Y$105, MATCH(A100,'[1]WK 6 B9 2025'!$N$4:$N$105,0))</f>
        <v>36</v>
      </c>
      <c r="M100" s="28">
        <f>INDEX('[1]WK 7 F9 2025'!$Y$4:$Y$107, MATCH(A100,'[1]WK 7 F9 2025'!$N$4:$N$107,0))</f>
        <v>38</v>
      </c>
      <c r="N100" s="28">
        <f>INDEX('[1]WK 8 B9 2025'!$Y$4:$Y$103, MATCH(A100,'[1]WK 8 B9 2025'!$N$4:$N$103,0))</f>
        <v>40</v>
      </c>
      <c r="O100" s="28">
        <f>INDEX('[1]WK 9 F9 2025'!$Y$4:$Y$105, MATCH(A100,'[1]WK 9 F9 2025'!$N$4:$N$105,0))</f>
        <v>41</v>
      </c>
      <c r="P100" s="28" t="str">
        <f>INDEX('[1]WK 10 B9 2025'!$Y$4:$Y$103, MATCH(A100,'[1]WK 10 B9 2025'!$N$4:$N$103,0))</f>
        <v/>
      </c>
      <c r="Q100" s="28" t="str">
        <f>INDEX('[1]WK 11 F9 2025'!$Y$4:$Y$105, MATCH(A100,'[1]WK 11 F9 2025'!$N$4:$N$105,0))</f>
        <v/>
      </c>
      <c r="R100" s="27">
        <f>(G100-$F$1)*0.6</f>
        <v>3.9600000000000009</v>
      </c>
      <c r="S100" s="27">
        <f>(H100-$F$1)*0.6</f>
        <v>2.1600000000000006</v>
      </c>
      <c r="T100" s="49">
        <f>_xlfn.IFS($AD100&gt;6,AVERAGE(SMALL(($G100:$Q100),{1,2,3,4,5}))-$F$1,$AD100&gt;5,AVERAGE(SMALL(($G100:$Q100),{1,2,3,4}))-$F$1,$AD100&gt;3,AVERAGE(SMALL(($F100:$Q100),{1,2,3,4}))-$F$1,$AD100&gt;1,AVERAGE(SMALL(($E100:$Q100),{1,2,3,4}))-$F$1,$AD100=1,AVERAGE(SMALL(($E100:$Q100),{1,2,3}))-$F$1,$AD100=0,AVERAGE(SMALL(($E100:$Q100),{1,2}))-$F$1)</f>
        <v>3.3999999999999986</v>
      </c>
      <c r="U100" s="29">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5.1000000000000014</v>
      </c>
      <c r="V100" s="29">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4.8500000000000014</v>
      </c>
      <c r="W100" s="29">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4.9750000000000014</v>
      </c>
      <c r="X100" s="29">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3.7250000000000014</v>
      </c>
      <c r="Y100" s="29">
        <f>_xlfn.IFS(COUNTIF($G100:M100, "&gt;1")&gt;6,AVERAGE(SMALL(($G100:M100),{1,2,3,4,5}))-$F$1,COUNTIF($G100:M100, "&gt;1")&gt;5,AVERAGE(SMALL(($G100:M100),{1,2,3,4}))-$F$1,COUNTIF($G100:M100, "&gt;1")&gt;3,AVERAGE(SMALL(($F100:M100),{1,2,3,4}))-$F$1,COUNTIF($G100:M100, "&gt;1")&gt;1,AVERAGE(SMALL(($E100:M100),{1,2,3,4}))-$F$1,COUNTIF($G100:M100, "&gt;0")=1,AVERAGE(SMALL(($E100:M100),{1,2,3}))-$F$1,COUNTIF($G100:M100, "=0")=0,AVERAGE(SMALL(($E100:M100),{1,2}))-$F$1)</f>
        <v>3.1000000000000014</v>
      </c>
      <c r="Z100" s="29">
        <f>_xlfn.IFS(COUNTIF($G100:N100, "&gt;1")&gt;6,AVERAGE(SMALL(($G100:N100),{1,2,3,4,5}))-$F$1,COUNTIF($G100:N100, "&gt;1")&gt;5,AVERAGE(SMALL(($G100:N100),{1,2,3,4}))-$F$1,COUNTIF($G100:N100, "&gt;1")&gt;3,AVERAGE(SMALL(($F100:N100),{1,2,3,4}))-$F$1,COUNTIF($G100:N100, "&gt;1")&gt;1,AVERAGE(SMALL(($E100:N100),{1,2,3,4}))-$F$1,COUNTIF($G100:N100, "&gt;0")=1,AVERAGE(SMALL(($E100:N100),{1,2,3}))-$F$1,COUNTIF($G100:N100, "=0")=0,AVERAGE(SMALL(($E100:N100),{1,2}))-$F$1)</f>
        <v>3.3999999999999986</v>
      </c>
      <c r="AA100" s="29">
        <f>_xlfn.IFS(COUNTIF($G100:O100, "&gt;1")&gt;6,AVERAGE(SMALL(($G100:O100),{1,2,3,4,5}))-$F$1,COUNTIF($G100:O100, "&gt;1")&gt;5,AVERAGE(SMALL(($G100:O100),{1,2,3,4}))-$F$1,COUNTIF($G100:O100, "&gt;1")&gt;3,AVERAGE(SMALL(($F100:O100),{1,2,3,4}))-$F$1,COUNTIF($G100:O100, "&gt;1")&gt;1,AVERAGE(SMALL(($E100:O100),{1,2,3,4}))-$F$1,COUNTIF($G100:O100, "&gt;0")=1,AVERAGE(SMALL(($E100:O100),{1,2,3}))-$F$1,COUNTIF($G100:O100, "=0")=0,AVERAGE(SMALL(($E100:O100),{1,2}))-$F$1)</f>
        <v>3.3999999999999986</v>
      </c>
      <c r="AB100" s="29">
        <f>_xlfn.IFS(COUNTIF($G100:P100, "&gt;1")&gt;6,AVERAGE(SMALL(($G100:P100),{1,2,3,4,5}))-$F$1,COUNTIF($G100:P100, "&gt;1")&gt;5,AVERAGE(SMALL(($G100:P100),{1,2,3,4}))-$F$1,COUNTIF($G100:P100, "&gt;1")&gt;3,AVERAGE(SMALL(($F100:P100),{1,2,3,4}))-$F$1,COUNTIF($G100:P100, "&gt;1")&gt;1,AVERAGE(SMALL(($E100:P100),{1,2,3,4}))-$F$1,COUNTIF($G100:P100, "&gt;0")=1,AVERAGE(SMALL(($E100:P100),{1,2,3}))-$F$1,COUNTIF($G100:P100, "=0")=0,AVERAGE(SMALL(($E100:P100),{1,2}))-$F$1)</f>
        <v>3.3999999999999986</v>
      </c>
      <c r="AC100" s="29">
        <f>_xlfn.IFS(COUNTIF($G100:Q100, "&gt;1")&gt;6,AVERAGE(SMALL(($G100:Q100),{1,2,3,4,5}))-$F$1,COUNTIF($G100:Q100, "&gt;1")&gt;5,AVERAGE(SMALL(($G100:Q100),{1,2,3,4}))-$F$1,COUNTIF($G100:Q100, "&gt;1")&gt;3,AVERAGE(SMALL(($F100:Q100),{1,2,3,4}))-$F$1,COUNTIF($G100:Q100, "&gt;1")&gt;1,AVERAGE(SMALL(($E100:Q100),{1,2,3,4}))-$F$1,COUNTIF($G100:Q100, "&gt;0")=1,AVERAGE(SMALL(($E100:Q100),{1,2,3}))-$F$1,COUNTIF($G100:Q100, "=0")=0,AVERAGE(SMALL(($E100:Q100),{1,2}))-$F$1)</f>
        <v>3.3999999999999986</v>
      </c>
      <c r="AD100" s="30">
        <f t="shared" si="11"/>
        <v>8</v>
      </c>
      <c r="AE100" s="31">
        <v>0</v>
      </c>
    </row>
    <row r="101" spans="1:39" ht="15.75" customHeight="1" x14ac:dyDescent="0.25">
      <c r="A101" s="32" t="s">
        <v>148</v>
      </c>
      <c r="B101" s="26" t="str">
        <f>INDEX('[1]2025 Sign Ups'!$C$2:$C$103,MATCH(A101,'[1]2025 Sign Ups'!$B$2:$B$103,0))</f>
        <v>Y</v>
      </c>
      <c r="C101" s="26">
        <f>VLOOKUP($A101,'[1]2025 Sign Ups'!$B$2:$F$127,4,FALSE)</f>
        <v>6</v>
      </c>
      <c r="D101" s="26" t="str">
        <f>VLOOKUP($A101,'[1]2025 Sign Ups'!$B$2:$G$127,5,FALSE)</f>
        <v>R</v>
      </c>
      <c r="E101" s="27">
        <f>R101+35.4</f>
        <v>41</v>
      </c>
      <c r="F101" s="27">
        <f t="shared" si="13"/>
        <v>41</v>
      </c>
      <c r="G101" s="28">
        <f>INDEX('[1]WK 1 F9 2025'!$Y$4:$Y$105, MATCH(A101,'[1]WK 1 F9 2025'!$N$4:$N$105,0))</f>
        <v>46</v>
      </c>
      <c r="H101" s="28" t="str">
        <f>INDEX('[1]WK 2 B9 2025'!$Y$4:$Y$105, MATCH($A101,'[1]WK 2 B9 2025'!$N$4:$N$105,0))</f>
        <v/>
      </c>
      <c r="I101" s="28" t="str">
        <f>INDEX('[1]WK 3 F9 2025'!$Y$4:$Y$107, MATCH(A101,'[1]WK 3 F9 2025'!$N$4:$N$107,0))</f>
        <v/>
      </c>
      <c r="J101" s="28">
        <f>INDEX('[1]WK 4 B9 2025'!$Y$4:$Y$105, MATCH(A101,'[1]WK 4 B9 2025'!$N$4:$N$105,0))</f>
        <v>37</v>
      </c>
      <c r="K101" s="28" t="str">
        <f>INDEX('[1]WK 5 F9 2025'!$Y$4:$Y$105, MATCH(A101,'[1]WK 5 F9 2025'!$N$4:$N$105,0))</f>
        <v/>
      </c>
      <c r="L101" s="28" t="str">
        <f>INDEX('[1]WK 6 B9 2025'!$Y$4:$Y$105, MATCH(A101,'[1]WK 6 B9 2025'!$N$4:$N$105,0))</f>
        <v/>
      </c>
      <c r="M101" s="28">
        <f>INDEX('[1]WK 7 F9 2025'!$Y$4:$Y$107, MATCH(A101,'[1]WK 7 F9 2025'!$N$4:$N$107,0))</f>
        <v>46</v>
      </c>
      <c r="N101" s="28">
        <f>INDEX('[1]WK 8 B9 2025'!$Y$4:$Y$103, MATCH(A101,'[1]WK 8 B9 2025'!$N$4:$N$103,0))</f>
        <v>43</v>
      </c>
      <c r="O101" s="28">
        <f>INDEX('[1]WK 9 F9 2025'!$Y$4:$Y$105, MATCH(A101,'[1]WK 9 F9 2025'!$N$4:$N$105,0))</f>
        <v>38</v>
      </c>
      <c r="P101" s="28" t="str">
        <f>INDEX('[1]WK 10 B9 2025'!$Y$4:$Y$103, MATCH(A101,'[1]WK 10 B9 2025'!$N$4:$N$103,0))</f>
        <v/>
      </c>
      <c r="Q101" s="28" t="str">
        <f>INDEX('[1]WK 11 F9 2025'!$Y$4:$Y$105, MATCH(A101,'[1]WK 11 F9 2025'!$N$4:$N$105,0))</f>
        <v/>
      </c>
      <c r="R101" s="27">
        <f>VLOOKUP($A101,'[1]2025 Sign Ups'!$B$2:$K$104,3,FALSE)</f>
        <v>5.6000000000000014</v>
      </c>
      <c r="S101" s="29">
        <f>_xlfn.IFS(COUNTIF($G101:G101, "&gt;6")&gt;6,AVERAGE(SMALL(($G101:G101),{1,2,3,4,5}))-$F$1,COUNTIF($G101:G101, "&gt;5")&gt;3,AVERAGE(SMALL(($G101:G101),{1,2,3,4}))-$F$1,COUNTIF($G101:G101, "&gt;3")&gt;3,AVERAGE(SMALL(($F101:G101),{1,2,3,4}))-$F$1,COUNTIF($G101:G101, "&gt;1")&gt;1,AVERAGE(SMALL(($E101:G101),{1,2,3,4}))-$F$1,COUNTIF($G101:G101, "&gt;0")=1,AVERAGE(SMALL(($E101:G101),{1,2,3}))-$F$1,COUNTIF($G101:G101, "=0")=0,AVERAGE(SMALL(($E101:G101),{1,2}))-$F$1)</f>
        <v>7.2666666666666657</v>
      </c>
      <c r="T101" s="29">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7.2666666666666657</v>
      </c>
      <c r="U101" s="29">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7.2666666666666657</v>
      </c>
      <c r="V101" s="29">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5.8500000000000014</v>
      </c>
      <c r="W101" s="29">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5.8500000000000014</v>
      </c>
      <c r="X101" s="29">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5.8500000000000014</v>
      </c>
      <c r="Y101" s="29">
        <f>_xlfn.IFS(COUNTIF($G101:M101, "&gt;1")&gt;6,AVERAGE(SMALL(($G101:M101),{1,2,3,4,5}))-$F$1,COUNTIF($G101:M101, "&gt;1")&gt;5,AVERAGE(SMALL(($G101:M101),{1,2,3,4}))-$F$1,COUNTIF($G101:M101, "&gt;1")&gt;3,AVERAGE(SMALL(($F101:M101),{1,2,3,4}))-$F$1,COUNTIF($G101:M101, "&gt;1")&gt;1,AVERAGE(SMALL(($E101:M101),{1,2,3,4}))-$F$1,COUNTIF($G101:M101, "&gt;0")=1,AVERAGE(SMALL(($E101:M101),{1,2,3}))-$F$1,COUNTIF($G101:M101, "=0")=0,AVERAGE(SMALL(($E101:M101),{1,2}))-$F$1)</f>
        <v>5.8500000000000014</v>
      </c>
      <c r="Z101" s="29">
        <f>_xlfn.IFS(COUNTIF($G101:N101, "&gt;1")&gt;6,AVERAGE(SMALL(($G101:N101),{1,2,3,4,5}))-$F$1,COUNTIF($G101:N101, "&gt;1")&gt;5,AVERAGE(SMALL(($G101:N101),{1,2,3,4}))-$F$1,COUNTIF($G101:N101, "&gt;1")&gt;3,AVERAGE(SMALL(($F101:N101),{1,2,3,4}))-$F$1,COUNTIF($G101:N101, "&gt;1")&gt;1,AVERAGE(SMALL(($E101:N101),{1,2,3,4}))-$F$1,COUNTIF($G101:N101, "&gt;0")=1,AVERAGE(SMALL(($E101:N101),{1,2,3}))-$F$1,COUNTIF($G101:N101, "=0")=0,AVERAGE(SMALL(($E101:N101),{1,2}))-$F$1)</f>
        <v>6.3500000000000014</v>
      </c>
      <c r="AA101" s="29">
        <f>_xlfn.IFS(COUNTIF($G101:O101, "&gt;1")&gt;6,AVERAGE(SMALL(($G101:O101),{1,2,3,4,5}))-$F$1,COUNTIF($G101:O101, "&gt;1")&gt;5,AVERAGE(SMALL(($G101:O101),{1,2,3,4}))-$F$1,COUNTIF($G101:O101, "&gt;1")&gt;3,AVERAGE(SMALL(($F101:O101),{1,2,3,4}))-$F$1,COUNTIF($G101:O101, "&gt;1")&gt;1,AVERAGE(SMALL(($E101:O101),{1,2,3,4}))-$F$1,COUNTIF($G101:O101, "&gt;0")=1,AVERAGE(SMALL(($E101:O101),{1,2,3}))-$F$1,COUNTIF($G101:O101, "=0")=0,AVERAGE(SMALL(($E101:O101),{1,2}))-$F$1)</f>
        <v>4.3500000000000014</v>
      </c>
      <c r="AB101" s="29">
        <f>_xlfn.IFS(COUNTIF($G101:P101, "&gt;1")&gt;6,AVERAGE(SMALL(($G101:P101),{1,2,3,4,5}))-$F$1,COUNTIF($G101:P101, "&gt;1")&gt;5,AVERAGE(SMALL(($G101:P101),{1,2,3,4}))-$F$1,COUNTIF($G101:P101, "&gt;1")&gt;3,AVERAGE(SMALL(($F101:P101),{1,2,3,4}))-$F$1,COUNTIF($G101:P101, "&gt;1")&gt;1,AVERAGE(SMALL(($E101:P101),{1,2,3,4}))-$F$1,COUNTIF($G101:P101, "&gt;0")=1,AVERAGE(SMALL(($E101:P101),{1,2,3}))-$F$1,COUNTIF($G101:P101, "=0")=0,AVERAGE(SMALL(($E101:P101),{1,2}))-$F$1)</f>
        <v>4.3500000000000014</v>
      </c>
      <c r="AC101" s="29">
        <f>_xlfn.IFS(COUNTIF($G101:Q101, "&gt;1")&gt;6,AVERAGE(SMALL(($G101:Q101),{1,2,3,4,5}))-$F$1,COUNTIF($G101:Q101, "&gt;1")&gt;5,AVERAGE(SMALL(($G101:Q101),{1,2,3,4}))-$F$1,COUNTIF($G101:Q101, "&gt;1")&gt;3,AVERAGE(SMALL(($F101:Q101),{1,2,3,4}))-$F$1,COUNTIF($G101:Q101, "&gt;1")&gt;1,AVERAGE(SMALL(($E101:Q101),{1,2,3,4}))-$F$1,COUNTIF($G101:Q101, "&gt;0")=1,AVERAGE(SMALL(($E101:Q101),{1,2,3}))-$F$1,COUNTIF($G101:Q101, "=0")=0,AVERAGE(SMALL(($E101:Q101),{1,2}))-$F$1)</f>
        <v>4.3500000000000014</v>
      </c>
      <c r="AD101" s="30">
        <f t="shared" si="11"/>
        <v>5</v>
      </c>
      <c r="AE101" s="31">
        <v>2</v>
      </c>
    </row>
    <row r="102" spans="1:39" ht="15.75" customHeight="1" x14ac:dyDescent="0.25">
      <c r="E102" s="1"/>
      <c r="F102" s="1"/>
      <c r="R102" s="1"/>
      <c r="S102" s="1"/>
      <c r="T102" s="1"/>
      <c r="U102" s="1"/>
    </row>
    <row r="103" spans="1:39" ht="15.75" customHeight="1" x14ac:dyDescent="0.25">
      <c r="A103" s="50"/>
      <c r="B103" s="50"/>
      <c r="C103" s="50"/>
      <c r="D103" s="50"/>
      <c r="E103" s="51">
        <v>1</v>
      </c>
      <c r="F103" s="52" t="s">
        <v>149</v>
      </c>
      <c r="G103" s="52"/>
      <c r="H103" s="52"/>
      <c r="I103" s="50"/>
      <c r="J103" s="53"/>
      <c r="K103" s="53"/>
      <c r="L103" s="50"/>
      <c r="M103" s="50"/>
      <c r="N103" s="50"/>
      <c r="O103" s="50"/>
      <c r="P103" s="50"/>
      <c r="Q103" s="50"/>
      <c r="R103" s="50"/>
      <c r="S103" s="50"/>
      <c r="T103" s="50"/>
      <c r="U103" s="50"/>
      <c r="V103" s="50"/>
      <c r="W103" s="50"/>
      <c r="X103" s="50"/>
      <c r="Y103" s="50"/>
      <c r="Z103" s="50"/>
      <c r="AA103" s="50"/>
      <c r="AB103" s="50"/>
      <c r="AC103" s="50"/>
      <c r="AD103" s="50"/>
      <c r="AE103" s="50"/>
    </row>
    <row r="104" spans="1:39" s="50" customFormat="1" x14ac:dyDescent="0.25">
      <c r="E104" s="51"/>
      <c r="F104" s="54" t="s">
        <v>150</v>
      </c>
      <c r="G104" s="54"/>
      <c r="H104" s="54"/>
      <c r="J104" s="53"/>
      <c r="K104" s="53"/>
      <c r="AG104" s="1"/>
      <c r="AH104" s="1"/>
      <c r="AI104" s="1"/>
      <c r="AJ104" s="1"/>
      <c r="AK104" s="1"/>
      <c r="AL104" s="1"/>
      <c r="AM104" s="1"/>
    </row>
    <row r="105" spans="1:39" s="50" customFormat="1" x14ac:dyDescent="0.25">
      <c r="E105" s="51"/>
      <c r="F105" s="54"/>
      <c r="G105" s="54" t="s">
        <v>151</v>
      </c>
      <c r="H105" s="54"/>
      <c r="J105" s="53"/>
      <c r="K105" s="53"/>
    </row>
    <row r="106" spans="1:39" s="50" customFormat="1" x14ac:dyDescent="0.25">
      <c r="A106" s="1"/>
      <c r="B106" s="5"/>
      <c r="C106" s="2"/>
      <c r="D106" s="2"/>
      <c r="E106" s="51">
        <v>2</v>
      </c>
      <c r="F106" s="55" t="s">
        <v>152</v>
      </c>
      <c r="J106" s="53"/>
      <c r="K106" s="53"/>
      <c r="V106" s="1"/>
      <c r="W106" s="1"/>
      <c r="X106" s="1"/>
      <c r="Y106" s="1"/>
      <c r="Z106" s="1"/>
      <c r="AA106" s="1"/>
      <c r="AB106" s="1"/>
      <c r="AC106" s="1"/>
      <c r="AD106" s="4"/>
      <c r="AE106" s="4"/>
    </row>
    <row r="107" spans="1:39" x14ac:dyDescent="0.25">
      <c r="E107" s="56">
        <v>3</v>
      </c>
      <c r="F107" s="50" t="s">
        <v>153</v>
      </c>
      <c r="G107" s="50"/>
      <c r="H107" s="50"/>
      <c r="I107" s="50"/>
      <c r="J107" s="53"/>
      <c r="K107" s="53"/>
      <c r="L107" s="50"/>
      <c r="M107" s="50"/>
      <c r="N107" s="50"/>
      <c r="O107" s="50"/>
      <c r="P107" s="50"/>
      <c r="Q107" s="50"/>
      <c r="R107" s="50"/>
      <c r="S107" s="50"/>
      <c r="T107" s="50"/>
      <c r="U107" s="1"/>
      <c r="AG107" s="50"/>
      <c r="AH107" s="50"/>
      <c r="AI107" s="50"/>
      <c r="AJ107" s="50"/>
      <c r="AK107" s="50"/>
      <c r="AL107" s="50"/>
      <c r="AM107" s="50"/>
    </row>
    <row r="108" spans="1:39" x14ac:dyDescent="0.25">
      <c r="E108" s="1"/>
      <c r="F108" s="1"/>
      <c r="R108" s="1"/>
      <c r="S108" s="1"/>
      <c r="T108" s="1"/>
      <c r="U108" s="1"/>
    </row>
    <row r="109" spans="1:39" x14ac:dyDescent="0.25">
      <c r="E109" s="1"/>
      <c r="F109" s="1"/>
      <c r="R109" s="1"/>
      <c r="S109" s="1"/>
      <c r="T109" s="1"/>
      <c r="U109" s="1"/>
    </row>
    <row r="110" spans="1:39" x14ac:dyDescent="0.25">
      <c r="E110" s="1"/>
      <c r="F110" s="1"/>
      <c r="R110" s="1"/>
      <c r="S110" s="1"/>
      <c r="T110" s="1"/>
      <c r="U110" s="1"/>
    </row>
    <row r="111" spans="1:39" ht="15.75" x14ac:dyDescent="0.25">
      <c r="A111" s="25" t="s">
        <v>154</v>
      </c>
      <c r="B111" s="26" t="s">
        <v>155</v>
      </c>
      <c r="E111" s="1"/>
      <c r="F111" s="1"/>
      <c r="R111" s="1"/>
      <c r="S111" s="1"/>
      <c r="T111" s="1"/>
      <c r="U111" s="1"/>
    </row>
    <row r="112" spans="1:39" ht="15.75" x14ac:dyDescent="0.25">
      <c r="A112" s="25" t="s">
        <v>156</v>
      </c>
      <c r="B112" s="26" t="s">
        <v>155</v>
      </c>
      <c r="E112" s="1"/>
      <c r="F112" s="1"/>
      <c r="R112" s="1"/>
      <c r="S112" s="1"/>
      <c r="T112" s="1"/>
      <c r="U112" s="1"/>
    </row>
    <row r="113" spans="1:21" ht="15.75" x14ac:dyDescent="0.25">
      <c r="A113" s="25" t="s">
        <v>157</v>
      </c>
      <c r="B113" s="26" t="s">
        <v>155</v>
      </c>
      <c r="E113" s="1"/>
      <c r="F113" s="1"/>
      <c r="R113" s="1"/>
      <c r="S113" s="1"/>
      <c r="T113" s="1"/>
      <c r="U113" s="1"/>
    </row>
    <row r="114" spans="1:21" ht="15.75" x14ac:dyDescent="0.25">
      <c r="A114" s="25" t="s">
        <v>158</v>
      </c>
      <c r="B114" s="26" t="s">
        <v>155</v>
      </c>
      <c r="E114" s="1"/>
      <c r="F114" s="1"/>
      <c r="R114" s="1"/>
      <c r="S114" s="1"/>
      <c r="T114" s="1"/>
      <c r="U114" s="1"/>
    </row>
    <row r="115" spans="1:21" ht="15.75" x14ac:dyDescent="0.25">
      <c r="A115" s="25" t="s">
        <v>159</v>
      </c>
      <c r="B115" s="26" t="s">
        <v>155</v>
      </c>
      <c r="E115" s="1"/>
      <c r="F115" s="1"/>
      <c r="R115" s="1"/>
      <c r="S115" s="1"/>
      <c r="T115" s="1"/>
      <c r="U115" s="1"/>
    </row>
    <row r="116" spans="1:21" ht="15.75" x14ac:dyDescent="0.25">
      <c r="A116" s="25" t="s">
        <v>160</v>
      </c>
      <c r="B116" s="26" t="s">
        <v>155</v>
      </c>
      <c r="E116" s="1"/>
      <c r="F116" s="1"/>
      <c r="R116" s="1"/>
      <c r="S116" s="1"/>
      <c r="T116" s="1"/>
      <c r="U116" s="1"/>
    </row>
    <row r="117" spans="1:21" ht="15.75" x14ac:dyDescent="0.25">
      <c r="A117" s="25" t="s">
        <v>161</v>
      </c>
      <c r="B117" s="26" t="s">
        <v>155</v>
      </c>
      <c r="E117" s="1"/>
      <c r="F117" s="1"/>
      <c r="R117" s="1"/>
      <c r="S117" s="1"/>
      <c r="T117" s="1"/>
      <c r="U117" s="1"/>
    </row>
    <row r="118" spans="1:21" ht="15.75" x14ac:dyDescent="0.25">
      <c r="A118" s="25" t="s">
        <v>162</v>
      </c>
      <c r="B118" s="26" t="s">
        <v>155</v>
      </c>
      <c r="E118" s="1"/>
      <c r="F118" s="1"/>
      <c r="R118" s="1"/>
      <c r="S118" s="1"/>
      <c r="T118" s="1"/>
      <c r="U118" s="1"/>
    </row>
    <row r="119" spans="1:21" ht="15.75" x14ac:dyDescent="0.25">
      <c r="A119" s="32" t="s">
        <v>163</v>
      </c>
      <c r="B119" s="36" t="s">
        <v>42</v>
      </c>
      <c r="C119" s="158" t="s">
        <v>164</v>
      </c>
      <c r="D119" s="159"/>
      <c r="E119" s="159"/>
      <c r="F119" s="159"/>
      <c r="G119" s="159"/>
      <c r="R119" s="1"/>
      <c r="S119" s="1"/>
      <c r="T119" s="1"/>
      <c r="U119" s="1"/>
    </row>
    <row r="120" spans="1:21" x14ac:dyDescent="0.25">
      <c r="E120" s="1"/>
      <c r="F120" s="1"/>
      <c r="R120" s="1"/>
      <c r="S120" s="1"/>
      <c r="T120" s="1"/>
      <c r="U120" s="1"/>
    </row>
    <row r="121" spans="1:21" x14ac:dyDescent="0.25">
      <c r="E121" s="1"/>
      <c r="F121" s="1"/>
      <c r="R121" s="1"/>
      <c r="S121" s="1"/>
      <c r="T121" s="1"/>
      <c r="U121" s="1"/>
    </row>
    <row r="122" spans="1:21" x14ac:dyDescent="0.25">
      <c r="E122" s="1"/>
      <c r="F122" s="1"/>
      <c r="R122" s="1"/>
      <c r="S122" s="1"/>
      <c r="T122" s="1"/>
      <c r="U122" s="1"/>
    </row>
    <row r="123" spans="1:21" x14ac:dyDescent="0.25">
      <c r="E123" s="1"/>
      <c r="F123" s="1"/>
      <c r="R123" s="1"/>
      <c r="S123" s="1"/>
      <c r="T123" s="1"/>
      <c r="U123" s="1"/>
    </row>
    <row r="124" spans="1:21" x14ac:dyDescent="0.25">
      <c r="E124" s="1"/>
      <c r="F124" s="1"/>
      <c r="R124" s="1"/>
      <c r="S124" s="1"/>
      <c r="T124" s="1"/>
      <c r="U124" s="1"/>
    </row>
    <row r="125" spans="1:21" x14ac:dyDescent="0.25">
      <c r="E125" s="1"/>
      <c r="F125" s="1"/>
      <c r="R125" s="1"/>
      <c r="S125" s="1"/>
      <c r="T125" s="1"/>
      <c r="U125" s="1"/>
    </row>
    <row r="126" spans="1:21" x14ac:dyDescent="0.25">
      <c r="E126" s="1"/>
      <c r="F126" s="1"/>
      <c r="R126" s="1"/>
      <c r="S126" s="1"/>
      <c r="T126" s="1"/>
      <c r="U126" s="1"/>
    </row>
    <row r="127" spans="1:21" x14ac:dyDescent="0.25">
      <c r="E127" s="1"/>
      <c r="F127" s="1"/>
      <c r="R127" s="1"/>
      <c r="S127" s="1"/>
      <c r="T127" s="1"/>
      <c r="U127" s="1"/>
    </row>
    <row r="128" spans="1:21" x14ac:dyDescent="0.25">
      <c r="E128" s="1"/>
      <c r="F128" s="1"/>
      <c r="R128" s="1"/>
      <c r="S128" s="1"/>
      <c r="T128" s="1"/>
      <c r="U128" s="1"/>
    </row>
    <row r="129" spans="5:21" x14ac:dyDescent="0.25">
      <c r="E129" s="1"/>
      <c r="F129" s="1"/>
      <c r="R129" s="1"/>
      <c r="S129" s="1"/>
      <c r="T129" s="1"/>
      <c r="U129" s="1"/>
    </row>
    <row r="130" spans="5:21" x14ac:dyDescent="0.25">
      <c r="E130" s="1"/>
      <c r="F130" s="1"/>
      <c r="R130" s="1"/>
      <c r="S130" s="1"/>
      <c r="T130" s="1"/>
      <c r="U130" s="1"/>
    </row>
    <row r="131" spans="5:21" x14ac:dyDescent="0.25">
      <c r="E131" s="1"/>
      <c r="F131" s="1"/>
      <c r="R131" s="1"/>
      <c r="S131" s="1"/>
      <c r="T131" s="1"/>
      <c r="U131" s="1"/>
    </row>
    <row r="132" spans="5:21" x14ac:dyDescent="0.25">
      <c r="E132" s="1"/>
      <c r="F132" s="1"/>
      <c r="R132" s="1"/>
      <c r="S132" s="1"/>
      <c r="T132" s="1"/>
      <c r="U132" s="1"/>
    </row>
    <row r="133" spans="5:21" x14ac:dyDescent="0.25">
      <c r="E133" s="1"/>
      <c r="F133" s="1"/>
      <c r="R133" s="1"/>
      <c r="S133" s="1"/>
      <c r="T133" s="1"/>
      <c r="U133" s="1"/>
    </row>
    <row r="134" spans="5:21" x14ac:dyDescent="0.25">
      <c r="E134" s="1"/>
      <c r="F134" s="1"/>
      <c r="R134" s="1"/>
      <c r="S134" s="1"/>
      <c r="T134" s="1"/>
      <c r="U134" s="1"/>
    </row>
    <row r="135" spans="5:21" x14ac:dyDescent="0.25">
      <c r="E135" s="1"/>
      <c r="F135" s="1"/>
      <c r="R135" s="1"/>
      <c r="S135" s="1"/>
      <c r="T135" s="1"/>
      <c r="U135" s="1"/>
    </row>
    <row r="136" spans="5:21" x14ac:dyDescent="0.25">
      <c r="E136" s="1"/>
      <c r="F136" s="1"/>
      <c r="R136" s="1"/>
      <c r="S136" s="1"/>
      <c r="T136" s="1"/>
      <c r="U136" s="1"/>
    </row>
    <row r="137" spans="5:21" x14ac:dyDescent="0.25">
      <c r="E137" s="1"/>
      <c r="F137" s="1"/>
      <c r="R137" s="1"/>
      <c r="S137" s="1"/>
      <c r="T137" s="1"/>
      <c r="U137" s="1"/>
    </row>
    <row r="138" spans="5:21" x14ac:dyDescent="0.25">
      <c r="E138" s="1"/>
      <c r="F138" s="1"/>
      <c r="R138" s="1"/>
      <c r="S138" s="1"/>
      <c r="T138" s="1"/>
      <c r="U138" s="1"/>
    </row>
    <row r="139" spans="5:21" x14ac:dyDescent="0.25">
      <c r="E139" s="1"/>
      <c r="F139" s="1"/>
      <c r="R139" s="1"/>
      <c r="S139" s="1"/>
      <c r="T139" s="1"/>
      <c r="U139" s="1"/>
    </row>
    <row r="140" spans="5:21" x14ac:dyDescent="0.25">
      <c r="E140" s="1"/>
      <c r="F140" s="1"/>
      <c r="R140" s="1"/>
      <c r="S140" s="1"/>
      <c r="T140" s="1"/>
      <c r="U140" s="1"/>
    </row>
    <row r="141" spans="5:21" x14ac:dyDescent="0.25">
      <c r="E141" s="1"/>
      <c r="F141" s="1"/>
      <c r="R141" s="1"/>
      <c r="S141" s="1"/>
      <c r="T141" s="1"/>
      <c r="U141" s="1"/>
    </row>
    <row r="142" spans="5:21" x14ac:dyDescent="0.25">
      <c r="E142" s="1"/>
      <c r="F142" s="1"/>
      <c r="R142" s="1"/>
      <c r="S142" s="1"/>
      <c r="T142" s="1"/>
      <c r="U142" s="1"/>
    </row>
    <row r="143" spans="5:21" x14ac:dyDescent="0.25">
      <c r="E143" s="1"/>
      <c r="F143" s="1"/>
      <c r="R143" s="1"/>
      <c r="S143" s="1"/>
      <c r="T143" s="1"/>
      <c r="U143" s="1"/>
    </row>
    <row r="144" spans="5:21" x14ac:dyDescent="0.25">
      <c r="E144" s="1"/>
      <c r="F144" s="1"/>
      <c r="R144" s="1"/>
      <c r="S144" s="1"/>
      <c r="T144" s="1"/>
      <c r="U144" s="1"/>
    </row>
    <row r="145" spans="5:21" x14ac:dyDescent="0.25">
      <c r="E145" s="1"/>
      <c r="F145" s="1"/>
      <c r="R145" s="1"/>
      <c r="S145" s="1"/>
      <c r="T145" s="1"/>
      <c r="U145" s="1"/>
    </row>
    <row r="146" spans="5:21" x14ac:dyDescent="0.25">
      <c r="E146" s="1"/>
      <c r="F146" s="1"/>
      <c r="R146" s="1"/>
      <c r="S146" s="1"/>
      <c r="T146" s="1"/>
      <c r="U146" s="1"/>
    </row>
    <row r="147" spans="5:21" x14ac:dyDescent="0.25">
      <c r="E147" s="1"/>
      <c r="F147" s="1"/>
      <c r="R147" s="1"/>
      <c r="S147" s="1"/>
      <c r="T147" s="1"/>
      <c r="U147" s="1"/>
    </row>
    <row r="148" spans="5:21" x14ac:dyDescent="0.25">
      <c r="E148" s="1"/>
      <c r="F148" s="1"/>
      <c r="R148" s="1"/>
      <c r="S148" s="1"/>
      <c r="T148" s="1"/>
      <c r="U148" s="1"/>
    </row>
    <row r="149" spans="5:21" x14ac:dyDescent="0.25">
      <c r="E149" s="1"/>
      <c r="F149" s="1"/>
      <c r="R149" s="1"/>
      <c r="S149" s="1"/>
      <c r="T149" s="1"/>
      <c r="U149" s="1"/>
    </row>
    <row r="150" spans="5:21" x14ac:dyDescent="0.25">
      <c r="E150" s="1"/>
      <c r="F150" s="1"/>
      <c r="R150" s="1"/>
      <c r="S150" s="1"/>
      <c r="T150" s="1"/>
      <c r="U150" s="1"/>
    </row>
    <row r="151" spans="5:21" x14ac:dyDescent="0.25">
      <c r="E151" s="1"/>
      <c r="F151" s="1"/>
      <c r="R151" s="1"/>
      <c r="S151" s="1"/>
      <c r="T151" s="1"/>
      <c r="U151" s="1"/>
    </row>
    <row r="152" spans="5:21" x14ac:dyDescent="0.25">
      <c r="E152" s="1"/>
      <c r="F152" s="1"/>
      <c r="R152" s="1"/>
      <c r="S152" s="1"/>
      <c r="T152" s="1"/>
      <c r="U152" s="1"/>
    </row>
    <row r="153" spans="5:21" x14ac:dyDescent="0.25">
      <c r="E153" s="1"/>
      <c r="F153" s="1"/>
      <c r="R153" s="1"/>
      <c r="S153" s="1"/>
      <c r="T153" s="1"/>
      <c r="U153" s="1"/>
    </row>
    <row r="154" spans="5:21" x14ac:dyDescent="0.25">
      <c r="E154" s="1"/>
      <c r="F154" s="1"/>
      <c r="R154" s="1"/>
      <c r="S154" s="1"/>
      <c r="T154" s="1"/>
      <c r="U154" s="1"/>
    </row>
    <row r="155" spans="5:21" x14ac:dyDescent="0.25">
      <c r="E155" s="1"/>
      <c r="F155" s="1"/>
      <c r="R155" s="1"/>
      <c r="S155" s="1"/>
      <c r="T155" s="1"/>
      <c r="U155" s="1"/>
    </row>
    <row r="156" spans="5:21" x14ac:dyDescent="0.25">
      <c r="E156" s="1"/>
      <c r="F156" s="1"/>
      <c r="R156" s="1"/>
      <c r="S156" s="1"/>
      <c r="T156" s="1"/>
      <c r="U156" s="1"/>
    </row>
    <row r="157" spans="5:21" x14ac:dyDescent="0.25">
      <c r="E157" s="1"/>
      <c r="F157" s="1"/>
      <c r="R157" s="1"/>
      <c r="S157" s="1"/>
      <c r="T157" s="1"/>
      <c r="U157" s="1"/>
    </row>
    <row r="158" spans="5:21" x14ac:dyDescent="0.25">
      <c r="E158" s="1"/>
      <c r="F158" s="1"/>
      <c r="R158" s="1"/>
      <c r="S158" s="1"/>
      <c r="T158" s="1"/>
      <c r="U158" s="1"/>
    </row>
    <row r="159" spans="5:21" x14ac:dyDescent="0.25">
      <c r="E159" s="1"/>
      <c r="F159" s="1"/>
      <c r="R159" s="1"/>
      <c r="S159" s="1"/>
      <c r="T159" s="1"/>
      <c r="U159" s="1"/>
    </row>
    <row r="160" spans="5:21" x14ac:dyDescent="0.25">
      <c r="E160" s="1"/>
      <c r="F160" s="1"/>
      <c r="R160" s="1"/>
      <c r="S160" s="1"/>
      <c r="T160" s="1"/>
      <c r="U160" s="1"/>
    </row>
    <row r="161" spans="5:21" x14ac:dyDescent="0.25">
      <c r="E161" s="1"/>
      <c r="F161" s="1"/>
      <c r="R161" s="1"/>
      <c r="S161" s="1"/>
      <c r="T161" s="1"/>
      <c r="U161" s="1"/>
    </row>
    <row r="162" spans="5:21" x14ac:dyDescent="0.25">
      <c r="E162" s="1"/>
      <c r="F162" s="1"/>
      <c r="R162" s="1"/>
      <c r="S162" s="1"/>
      <c r="T162" s="1"/>
      <c r="U162" s="1"/>
    </row>
    <row r="163" spans="5:21" x14ac:dyDescent="0.25">
      <c r="E163" s="1"/>
      <c r="F163" s="1"/>
      <c r="R163" s="1"/>
      <c r="S163" s="1"/>
      <c r="T163" s="1"/>
      <c r="U163" s="1"/>
    </row>
    <row r="164" spans="5:21" x14ac:dyDescent="0.25">
      <c r="E164" s="1"/>
      <c r="F164" s="1"/>
      <c r="R164" s="1"/>
      <c r="S164" s="1"/>
      <c r="T164" s="1"/>
      <c r="U164" s="1"/>
    </row>
    <row r="165" spans="5:21" x14ac:dyDescent="0.25">
      <c r="E165" s="1"/>
      <c r="F165" s="1"/>
      <c r="R165" s="1"/>
      <c r="S165" s="1"/>
      <c r="T165" s="1"/>
      <c r="U165" s="1"/>
    </row>
    <row r="166" spans="5:21" x14ac:dyDescent="0.25">
      <c r="E166" s="1"/>
      <c r="F166" s="1"/>
      <c r="R166" s="1"/>
      <c r="S166" s="1"/>
      <c r="T166" s="1"/>
      <c r="U166" s="1"/>
    </row>
    <row r="167" spans="5:21" x14ac:dyDescent="0.25">
      <c r="E167" s="1"/>
      <c r="F167" s="1"/>
      <c r="R167" s="1"/>
      <c r="S167" s="1"/>
      <c r="T167" s="1"/>
      <c r="U167" s="1"/>
    </row>
    <row r="168" spans="5:21" x14ac:dyDescent="0.25">
      <c r="E168" s="1"/>
      <c r="F168" s="1"/>
      <c r="R168" s="1"/>
      <c r="S168" s="1"/>
      <c r="T168" s="1"/>
      <c r="U168" s="1"/>
    </row>
    <row r="169" spans="5:21" x14ac:dyDescent="0.25">
      <c r="E169" s="1"/>
      <c r="F169" s="1"/>
      <c r="R169" s="1"/>
      <c r="S169" s="1"/>
      <c r="T169" s="1"/>
      <c r="U169" s="1"/>
    </row>
    <row r="170" spans="5:21" x14ac:dyDescent="0.25">
      <c r="E170" s="1"/>
      <c r="F170" s="1"/>
      <c r="R170" s="1"/>
      <c r="S170" s="1"/>
      <c r="T170" s="1"/>
      <c r="U170" s="1"/>
    </row>
    <row r="171" spans="5:21" x14ac:dyDescent="0.25">
      <c r="E171" s="1"/>
      <c r="F171" s="1"/>
      <c r="R171" s="1"/>
      <c r="S171" s="1"/>
      <c r="T171" s="1"/>
      <c r="U171" s="1"/>
    </row>
    <row r="172" spans="5:21" x14ac:dyDescent="0.25">
      <c r="E172" s="1"/>
      <c r="F172" s="1"/>
      <c r="R172" s="1"/>
      <c r="S172" s="1"/>
      <c r="T172" s="1"/>
      <c r="U172" s="1"/>
    </row>
    <row r="173" spans="5:21" x14ac:dyDescent="0.25">
      <c r="E173" s="1"/>
      <c r="F173" s="1"/>
      <c r="R173" s="1"/>
      <c r="S173" s="1"/>
      <c r="T173" s="1"/>
      <c r="U173" s="1"/>
    </row>
    <row r="174" spans="5:21" x14ac:dyDescent="0.25">
      <c r="E174" s="1"/>
      <c r="F174" s="1"/>
      <c r="R174" s="1"/>
      <c r="S174" s="1"/>
      <c r="T174" s="1"/>
      <c r="U174" s="1"/>
    </row>
    <row r="175" spans="5:21" x14ac:dyDescent="0.25">
      <c r="E175" s="1"/>
      <c r="F175" s="1"/>
      <c r="R175" s="1"/>
      <c r="S175" s="1"/>
      <c r="T175" s="1"/>
      <c r="U175" s="1"/>
    </row>
    <row r="176" spans="5:21" x14ac:dyDescent="0.25">
      <c r="E176" s="1"/>
      <c r="F176" s="1"/>
      <c r="R176" s="1"/>
      <c r="S176" s="1"/>
      <c r="T176" s="1"/>
      <c r="U176" s="1"/>
    </row>
    <row r="177" spans="5:21" x14ac:dyDescent="0.25">
      <c r="E177" s="1"/>
      <c r="F177" s="1"/>
      <c r="R177" s="1"/>
      <c r="S177" s="1"/>
      <c r="T177" s="1"/>
      <c r="U177" s="1"/>
    </row>
    <row r="178" spans="5:21" x14ac:dyDescent="0.25">
      <c r="E178" s="1"/>
      <c r="F178" s="1"/>
      <c r="R178" s="1"/>
      <c r="S178" s="1"/>
      <c r="T178" s="1"/>
      <c r="U178" s="1"/>
    </row>
    <row r="179" spans="5:21" x14ac:dyDescent="0.25">
      <c r="E179" s="1"/>
      <c r="F179" s="1"/>
      <c r="R179" s="1"/>
      <c r="S179" s="1"/>
      <c r="T179" s="1"/>
      <c r="U179" s="1"/>
    </row>
    <row r="180" spans="5:21" x14ac:dyDescent="0.25">
      <c r="E180" s="1"/>
      <c r="F180" s="1"/>
      <c r="R180" s="1"/>
      <c r="S180" s="1"/>
      <c r="T180" s="1"/>
      <c r="U180" s="1"/>
    </row>
    <row r="181" spans="5:21" x14ac:dyDescent="0.25">
      <c r="E181" s="1"/>
      <c r="F181" s="1"/>
      <c r="R181" s="1"/>
      <c r="S181" s="1"/>
      <c r="T181" s="1"/>
      <c r="U181" s="1"/>
    </row>
    <row r="182" spans="5:21" x14ac:dyDescent="0.25">
      <c r="E182" s="1"/>
      <c r="F182" s="1"/>
      <c r="R182" s="1"/>
      <c r="S182" s="1"/>
      <c r="T182" s="1"/>
      <c r="U182" s="1"/>
    </row>
    <row r="183" spans="5:21" x14ac:dyDescent="0.25">
      <c r="E183" s="1"/>
      <c r="F183" s="1"/>
      <c r="R183" s="1"/>
      <c r="S183" s="1"/>
      <c r="T183" s="1"/>
      <c r="U183" s="1"/>
    </row>
    <row r="184" spans="5:21" x14ac:dyDescent="0.25">
      <c r="E184" s="1"/>
      <c r="F184" s="1"/>
      <c r="R184" s="1"/>
      <c r="S184" s="1"/>
      <c r="T184" s="1"/>
      <c r="U184" s="1"/>
    </row>
    <row r="185" spans="5:21" x14ac:dyDescent="0.25">
      <c r="E185" s="1"/>
      <c r="F185" s="1"/>
      <c r="R185" s="1"/>
      <c r="S185" s="1"/>
      <c r="T185" s="1"/>
      <c r="U185" s="1"/>
    </row>
    <row r="186" spans="5:21" x14ac:dyDescent="0.25">
      <c r="E186" s="1"/>
      <c r="F186" s="1"/>
      <c r="R186" s="1"/>
      <c r="S186" s="1"/>
      <c r="T186" s="1"/>
      <c r="U186" s="1"/>
    </row>
    <row r="187" spans="5:21" x14ac:dyDescent="0.25">
      <c r="E187" s="1"/>
      <c r="F187" s="1"/>
      <c r="R187" s="1"/>
      <c r="S187" s="1"/>
      <c r="T187" s="1"/>
      <c r="U187" s="1"/>
    </row>
    <row r="188" spans="5:21" x14ac:dyDescent="0.25">
      <c r="E188" s="1"/>
      <c r="F188" s="1"/>
      <c r="R188" s="1"/>
      <c r="S188" s="1"/>
      <c r="T188" s="1"/>
      <c r="U188" s="1"/>
    </row>
    <row r="189" spans="5:21" x14ac:dyDescent="0.25">
      <c r="E189" s="1"/>
      <c r="F189" s="1"/>
      <c r="R189" s="1"/>
      <c r="S189" s="1"/>
      <c r="T189" s="1"/>
      <c r="U189" s="1"/>
    </row>
    <row r="190" spans="5:21" x14ac:dyDescent="0.25">
      <c r="E190" s="1"/>
      <c r="F190" s="1"/>
      <c r="R190" s="1"/>
      <c r="S190" s="1"/>
      <c r="T190" s="1"/>
      <c r="U190" s="1"/>
    </row>
    <row r="191" spans="5:21" x14ac:dyDescent="0.25">
      <c r="E191" s="1"/>
      <c r="F191" s="1"/>
      <c r="R191" s="1"/>
      <c r="S191" s="1"/>
      <c r="T191" s="1"/>
      <c r="U191" s="1"/>
    </row>
    <row r="192" spans="5:21" x14ac:dyDescent="0.25">
      <c r="E192" s="1"/>
      <c r="F192" s="1"/>
      <c r="R192" s="1"/>
      <c r="S192" s="1"/>
      <c r="T192" s="1"/>
      <c r="U192" s="1"/>
    </row>
    <row r="193" spans="5:21" x14ac:dyDescent="0.25">
      <c r="E193" s="1"/>
      <c r="F193" s="1"/>
      <c r="R193" s="1"/>
      <c r="S193" s="1"/>
      <c r="T193" s="1"/>
      <c r="U193" s="1"/>
    </row>
    <row r="194" spans="5:21" x14ac:dyDescent="0.25">
      <c r="E194" s="1"/>
      <c r="F194" s="1"/>
      <c r="R194" s="1"/>
      <c r="S194" s="1"/>
      <c r="T194" s="1"/>
      <c r="U194" s="1"/>
    </row>
    <row r="195" spans="5:21" x14ac:dyDescent="0.25">
      <c r="E195" s="1"/>
      <c r="F195" s="1"/>
      <c r="R195" s="1"/>
      <c r="S195" s="1"/>
      <c r="T195" s="1"/>
      <c r="U195" s="1"/>
    </row>
    <row r="196" spans="5:21" x14ac:dyDescent="0.25">
      <c r="E196" s="1"/>
      <c r="F196" s="1"/>
      <c r="R196" s="1"/>
      <c r="S196" s="1"/>
      <c r="T196" s="1"/>
      <c r="U196" s="1"/>
    </row>
    <row r="197" spans="5:21" x14ac:dyDescent="0.25">
      <c r="E197" s="1"/>
      <c r="F197" s="1"/>
      <c r="R197" s="1"/>
      <c r="S197" s="1"/>
      <c r="T197" s="1"/>
      <c r="U197" s="1"/>
    </row>
    <row r="198" spans="5:21" x14ac:dyDescent="0.25">
      <c r="E198" s="1"/>
      <c r="F198" s="1"/>
      <c r="R198" s="1"/>
      <c r="S198" s="1"/>
      <c r="T198" s="1"/>
      <c r="U198" s="1"/>
    </row>
    <row r="199" spans="5:21" x14ac:dyDescent="0.25">
      <c r="E199" s="1"/>
      <c r="F199" s="1"/>
      <c r="R199" s="1"/>
      <c r="S199" s="1"/>
      <c r="T199" s="1"/>
      <c r="U199" s="1"/>
    </row>
    <row r="200" spans="5:21" x14ac:dyDescent="0.25">
      <c r="E200" s="1"/>
      <c r="F200" s="1"/>
      <c r="R200" s="1"/>
      <c r="S200" s="1"/>
      <c r="T200" s="1"/>
      <c r="U200" s="1"/>
    </row>
    <row r="201" spans="5:21" x14ac:dyDescent="0.25">
      <c r="E201" s="1"/>
      <c r="F201" s="1"/>
      <c r="R201" s="1"/>
      <c r="S201" s="1"/>
      <c r="T201" s="1"/>
      <c r="U201" s="1"/>
    </row>
    <row r="202" spans="5:21" x14ac:dyDescent="0.25">
      <c r="E202" s="1"/>
      <c r="F202" s="1"/>
      <c r="R202" s="1"/>
      <c r="S202" s="1"/>
      <c r="T202" s="1"/>
      <c r="U202" s="1"/>
    </row>
    <row r="203" spans="5:21" x14ac:dyDescent="0.25">
      <c r="E203" s="1"/>
      <c r="F203" s="1"/>
      <c r="R203" s="1"/>
      <c r="S203" s="1"/>
      <c r="T203" s="1"/>
      <c r="U203" s="1"/>
    </row>
    <row r="204" spans="5:21" x14ac:dyDescent="0.25">
      <c r="E204" s="1"/>
      <c r="F204" s="1"/>
      <c r="R204" s="1"/>
      <c r="S204" s="1"/>
      <c r="T204" s="1"/>
      <c r="U204" s="1"/>
    </row>
    <row r="205" spans="5:21" x14ac:dyDescent="0.25">
      <c r="E205" s="1"/>
      <c r="F205" s="1"/>
      <c r="R205" s="1"/>
      <c r="S205" s="1"/>
      <c r="T205" s="1"/>
      <c r="U205" s="1"/>
    </row>
    <row r="206" spans="5:21" x14ac:dyDescent="0.25">
      <c r="E206" s="1"/>
      <c r="F206" s="1"/>
      <c r="R206" s="1"/>
      <c r="S206" s="1"/>
      <c r="T206" s="1"/>
      <c r="U206" s="1"/>
    </row>
    <row r="207" spans="5:21" x14ac:dyDescent="0.25">
      <c r="E207" s="1"/>
      <c r="F207" s="1"/>
      <c r="R207" s="1"/>
      <c r="S207" s="1"/>
      <c r="T207" s="1"/>
      <c r="U207" s="1"/>
    </row>
    <row r="208" spans="5:21" x14ac:dyDescent="0.25">
      <c r="E208" s="1"/>
      <c r="F208" s="1"/>
      <c r="R208" s="1"/>
      <c r="S208" s="1"/>
      <c r="T208" s="1"/>
      <c r="U208" s="1"/>
    </row>
    <row r="209" spans="5:21" x14ac:dyDescent="0.25">
      <c r="E209" s="1"/>
      <c r="F209" s="1"/>
      <c r="R209" s="1"/>
      <c r="S209" s="1"/>
      <c r="T209" s="1"/>
      <c r="U209" s="1"/>
    </row>
    <row r="210" spans="5:21" x14ac:dyDescent="0.25">
      <c r="E210" s="1"/>
      <c r="F210" s="1"/>
      <c r="R210" s="1"/>
      <c r="S210" s="1"/>
      <c r="T210" s="1"/>
      <c r="U210" s="1"/>
    </row>
    <row r="211" spans="5:21" x14ac:dyDescent="0.25">
      <c r="E211" s="1"/>
      <c r="F211" s="1"/>
      <c r="R211" s="1"/>
      <c r="S211" s="1"/>
      <c r="T211" s="1"/>
      <c r="U211" s="1"/>
    </row>
    <row r="212" spans="5:21" x14ac:dyDescent="0.25">
      <c r="E212" s="1"/>
      <c r="F212" s="1"/>
      <c r="R212" s="1"/>
      <c r="S212" s="1"/>
      <c r="T212" s="1"/>
      <c r="U212" s="1"/>
    </row>
    <row r="213" spans="5:21" x14ac:dyDescent="0.25">
      <c r="E213" s="1"/>
      <c r="F213" s="1"/>
      <c r="R213" s="1"/>
      <c r="S213" s="1"/>
      <c r="T213" s="1"/>
      <c r="U213" s="1"/>
    </row>
    <row r="214" spans="5:21" x14ac:dyDescent="0.25">
      <c r="E214" s="1"/>
      <c r="F214" s="1"/>
      <c r="R214" s="1"/>
      <c r="S214" s="1"/>
      <c r="T214" s="1"/>
      <c r="U214" s="1"/>
    </row>
    <row r="215" spans="5:21" x14ac:dyDescent="0.25">
      <c r="E215" s="1"/>
      <c r="F215" s="1"/>
      <c r="R215" s="1"/>
      <c r="S215" s="1"/>
      <c r="T215" s="1"/>
      <c r="U215" s="1"/>
    </row>
    <row r="216" spans="5:21" x14ac:dyDescent="0.25">
      <c r="E216" s="1"/>
      <c r="F216" s="1"/>
      <c r="R216" s="1"/>
      <c r="S216" s="1"/>
      <c r="T216" s="1"/>
      <c r="U216" s="1"/>
    </row>
    <row r="217" spans="5:21" x14ac:dyDescent="0.25">
      <c r="E217" s="1"/>
      <c r="F217" s="1"/>
      <c r="R217" s="1"/>
      <c r="S217" s="1"/>
      <c r="T217" s="1"/>
      <c r="U217" s="1"/>
    </row>
    <row r="218" spans="5:21" x14ac:dyDescent="0.25">
      <c r="E218" s="1"/>
      <c r="F218" s="1"/>
      <c r="R218" s="1"/>
      <c r="S218" s="1"/>
      <c r="T218" s="1"/>
      <c r="U218" s="1"/>
    </row>
    <row r="219" spans="5:21" x14ac:dyDescent="0.25">
      <c r="E219" s="1"/>
      <c r="F219" s="1"/>
      <c r="R219" s="1"/>
      <c r="S219" s="1"/>
      <c r="T219" s="1"/>
      <c r="U219" s="1"/>
    </row>
    <row r="220" spans="5:21" x14ac:dyDescent="0.25">
      <c r="E220" s="1"/>
      <c r="F220" s="1"/>
      <c r="R220" s="1"/>
      <c r="S220" s="1"/>
      <c r="T220" s="1"/>
      <c r="U220" s="1"/>
    </row>
    <row r="221" spans="5:21" x14ac:dyDescent="0.25">
      <c r="E221" s="1"/>
      <c r="F221" s="1"/>
      <c r="R221" s="1"/>
      <c r="S221" s="1"/>
      <c r="T221" s="1"/>
      <c r="U221" s="1"/>
    </row>
    <row r="222" spans="5:21" x14ac:dyDescent="0.25">
      <c r="E222" s="1"/>
      <c r="F222" s="1"/>
      <c r="R222" s="1"/>
      <c r="S222" s="1"/>
      <c r="T222" s="1"/>
      <c r="U222" s="1"/>
    </row>
    <row r="223" spans="5:21" x14ac:dyDescent="0.25">
      <c r="E223" s="1"/>
      <c r="F223" s="1"/>
      <c r="R223" s="1"/>
      <c r="S223" s="1"/>
      <c r="T223" s="1"/>
      <c r="U223" s="1"/>
    </row>
    <row r="224" spans="5:21" x14ac:dyDescent="0.25">
      <c r="E224" s="1"/>
      <c r="F224" s="1"/>
      <c r="R224" s="1"/>
      <c r="S224" s="1"/>
      <c r="T224" s="1"/>
      <c r="U224" s="1"/>
    </row>
    <row r="225" spans="5:21" x14ac:dyDescent="0.25">
      <c r="E225" s="1"/>
      <c r="F225" s="1"/>
      <c r="R225" s="1"/>
      <c r="S225" s="1"/>
      <c r="T225" s="1"/>
      <c r="U225" s="1"/>
    </row>
    <row r="226" spans="5:21" x14ac:dyDescent="0.25">
      <c r="E226" s="1"/>
      <c r="F226" s="1"/>
      <c r="R226" s="1"/>
      <c r="S226" s="1"/>
      <c r="T226" s="1"/>
      <c r="U226" s="1"/>
    </row>
    <row r="227" spans="5:21" x14ac:dyDescent="0.25">
      <c r="E227" s="1"/>
      <c r="F227" s="1"/>
      <c r="R227" s="1"/>
      <c r="S227" s="1"/>
      <c r="T227" s="1"/>
      <c r="U227" s="1"/>
    </row>
    <row r="228" spans="5:21" x14ac:dyDescent="0.25">
      <c r="E228" s="1"/>
      <c r="F228" s="1"/>
      <c r="R228" s="1"/>
      <c r="S228" s="1"/>
      <c r="T228" s="1"/>
      <c r="U228" s="1"/>
    </row>
    <row r="229" spans="5:21" x14ac:dyDescent="0.25">
      <c r="E229" s="1"/>
      <c r="F229" s="1"/>
      <c r="R229" s="1"/>
      <c r="S229" s="1"/>
      <c r="T229" s="1"/>
      <c r="U229" s="1"/>
    </row>
    <row r="230" spans="5:21" x14ac:dyDescent="0.25">
      <c r="E230" s="1"/>
      <c r="F230" s="1"/>
      <c r="R230" s="1"/>
      <c r="S230" s="1"/>
      <c r="T230" s="1"/>
      <c r="U230" s="1"/>
    </row>
    <row r="231" spans="5:21" x14ac:dyDescent="0.25">
      <c r="E231" s="1"/>
      <c r="F231" s="1"/>
      <c r="R231" s="1"/>
      <c r="S231" s="1"/>
      <c r="T231" s="1"/>
      <c r="U231" s="1"/>
    </row>
    <row r="232" spans="5:21" x14ac:dyDescent="0.25">
      <c r="E232" s="1"/>
      <c r="F232" s="1"/>
      <c r="R232" s="1"/>
      <c r="S232" s="1"/>
      <c r="T232" s="1"/>
      <c r="U232" s="1"/>
    </row>
    <row r="233" spans="5:21" x14ac:dyDescent="0.25">
      <c r="E233" s="1"/>
      <c r="F233" s="1"/>
      <c r="R233" s="1"/>
      <c r="S233" s="1"/>
      <c r="T233" s="1"/>
      <c r="U233" s="1"/>
    </row>
    <row r="234" spans="5:21" x14ac:dyDescent="0.25">
      <c r="E234" s="1"/>
      <c r="F234" s="1"/>
      <c r="R234" s="1"/>
      <c r="S234" s="1"/>
      <c r="T234" s="1"/>
      <c r="U234" s="1"/>
    </row>
    <row r="235" spans="5:21" x14ac:dyDescent="0.25">
      <c r="E235" s="1"/>
      <c r="F235" s="1"/>
      <c r="R235" s="1"/>
      <c r="S235" s="1"/>
      <c r="T235" s="1"/>
      <c r="U235" s="1"/>
    </row>
    <row r="236" spans="5:21" x14ac:dyDescent="0.25">
      <c r="E236" s="1"/>
      <c r="F236" s="1"/>
      <c r="R236" s="1"/>
      <c r="S236" s="1"/>
      <c r="T236" s="1"/>
      <c r="U236" s="1"/>
    </row>
    <row r="237" spans="5:21" x14ac:dyDescent="0.25">
      <c r="E237" s="1"/>
      <c r="F237" s="1"/>
      <c r="R237" s="1"/>
      <c r="S237" s="1"/>
      <c r="T237" s="1"/>
      <c r="U237" s="1"/>
    </row>
    <row r="238" spans="5:21" x14ac:dyDescent="0.25">
      <c r="E238" s="1"/>
      <c r="F238" s="1"/>
      <c r="R238" s="1"/>
      <c r="S238" s="1"/>
      <c r="T238" s="1"/>
      <c r="U238" s="1"/>
    </row>
    <row r="239" spans="5:21" x14ac:dyDescent="0.25">
      <c r="E239" s="1"/>
      <c r="F239" s="1"/>
      <c r="R239" s="1"/>
      <c r="S239" s="1"/>
      <c r="T239" s="1"/>
      <c r="U239" s="1"/>
    </row>
    <row r="240" spans="5:21" x14ac:dyDescent="0.25">
      <c r="E240" s="1"/>
      <c r="F240" s="1"/>
      <c r="R240" s="1"/>
      <c r="S240" s="1"/>
      <c r="T240" s="1"/>
      <c r="U240" s="1"/>
    </row>
    <row r="241" spans="5:21" x14ac:dyDescent="0.25">
      <c r="E241" s="1"/>
      <c r="F241" s="1"/>
      <c r="R241" s="1"/>
      <c r="S241" s="1"/>
      <c r="T241" s="1"/>
      <c r="U241" s="1"/>
    </row>
    <row r="242" spans="5:21" x14ac:dyDescent="0.25">
      <c r="E242" s="1"/>
      <c r="F242" s="1"/>
      <c r="R242" s="1"/>
      <c r="S242" s="1"/>
      <c r="T242" s="1"/>
      <c r="U242" s="1"/>
    </row>
    <row r="243" spans="5:21" x14ac:dyDescent="0.25">
      <c r="E243" s="1"/>
      <c r="F243" s="1"/>
      <c r="R243" s="1"/>
      <c r="S243" s="1"/>
      <c r="T243" s="1"/>
      <c r="U243" s="1"/>
    </row>
    <row r="244" spans="5:21" x14ac:dyDescent="0.25">
      <c r="E244" s="1"/>
      <c r="F244" s="1"/>
      <c r="R244" s="1"/>
      <c r="S244" s="1"/>
      <c r="T244" s="1"/>
      <c r="U244" s="1"/>
    </row>
    <row r="245" spans="5:21" x14ac:dyDescent="0.25">
      <c r="E245" s="1"/>
      <c r="F245" s="1"/>
      <c r="R245" s="1"/>
      <c r="S245" s="1"/>
      <c r="T245" s="1"/>
      <c r="U245" s="1"/>
    </row>
    <row r="246" spans="5:21" x14ac:dyDescent="0.25">
      <c r="E246" s="1"/>
      <c r="F246" s="1"/>
      <c r="R246" s="1"/>
      <c r="S246" s="1"/>
      <c r="T246" s="1"/>
      <c r="U246" s="1"/>
    </row>
    <row r="247" spans="5:21" x14ac:dyDescent="0.25">
      <c r="E247" s="1"/>
      <c r="F247" s="1"/>
      <c r="R247" s="1"/>
      <c r="S247" s="1"/>
      <c r="T247" s="1"/>
      <c r="U247" s="1"/>
    </row>
    <row r="248" spans="5:21" x14ac:dyDescent="0.25">
      <c r="E248" s="1"/>
      <c r="F248" s="1"/>
      <c r="R248" s="1"/>
      <c r="S248" s="1"/>
      <c r="T248" s="1"/>
      <c r="U248" s="1"/>
    </row>
    <row r="249" spans="5:21" x14ac:dyDescent="0.25">
      <c r="E249" s="1"/>
      <c r="F249" s="1"/>
      <c r="R249" s="1"/>
      <c r="S249" s="1"/>
      <c r="T249" s="1"/>
      <c r="U249" s="1"/>
    </row>
    <row r="250" spans="5:21" x14ac:dyDescent="0.25">
      <c r="E250" s="1"/>
      <c r="F250" s="1"/>
      <c r="R250" s="1"/>
      <c r="S250" s="1"/>
      <c r="T250" s="1"/>
      <c r="U250" s="1"/>
    </row>
    <row r="251" spans="5:21" x14ac:dyDescent="0.25">
      <c r="E251" s="1"/>
      <c r="F251" s="1"/>
      <c r="R251" s="1"/>
      <c r="S251" s="1"/>
      <c r="T251" s="1"/>
      <c r="U251" s="1"/>
    </row>
    <row r="252" spans="5:21" x14ac:dyDescent="0.25">
      <c r="E252" s="1"/>
      <c r="F252" s="1"/>
      <c r="R252" s="1"/>
      <c r="S252" s="1"/>
      <c r="T252" s="1"/>
      <c r="U252" s="1"/>
    </row>
    <row r="253" spans="5:21" x14ac:dyDescent="0.25">
      <c r="E253" s="1"/>
      <c r="F253" s="1"/>
      <c r="R253" s="1"/>
      <c r="S253" s="1"/>
      <c r="T253" s="1"/>
      <c r="U253" s="1"/>
    </row>
    <row r="254" spans="5:21" x14ac:dyDescent="0.25">
      <c r="E254" s="1"/>
      <c r="F254" s="1"/>
      <c r="R254" s="1"/>
      <c r="S254" s="1"/>
      <c r="T254" s="1"/>
      <c r="U254" s="1"/>
    </row>
    <row r="255" spans="5:21" x14ac:dyDescent="0.25">
      <c r="E255" s="1"/>
      <c r="F255" s="1"/>
      <c r="R255" s="1"/>
      <c r="S255" s="1"/>
      <c r="T255" s="1"/>
      <c r="U255" s="1"/>
    </row>
    <row r="256" spans="5:21" x14ac:dyDescent="0.25">
      <c r="E256" s="1"/>
      <c r="F256" s="1"/>
      <c r="R256" s="1"/>
      <c r="S256" s="1"/>
      <c r="T256" s="1"/>
      <c r="U256" s="1"/>
    </row>
    <row r="257" spans="5:21" x14ac:dyDescent="0.25">
      <c r="E257" s="1"/>
      <c r="F257" s="1"/>
      <c r="R257" s="1"/>
      <c r="S257" s="1"/>
      <c r="T257" s="1"/>
      <c r="U257" s="1"/>
    </row>
    <row r="258" spans="5:21" x14ac:dyDescent="0.25">
      <c r="E258" s="1"/>
      <c r="F258" s="1"/>
      <c r="R258" s="1"/>
      <c r="S258" s="1"/>
      <c r="T258" s="1"/>
      <c r="U258" s="1"/>
    </row>
    <row r="259" spans="5:21" x14ac:dyDescent="0.25">
      <c r="E259" s="1"/>
      <c r="F259" s="1"/>
      <c r="R259" s="1"/>
      <c r="S259" s="1"/>
      <c r="T259" s="1"/>
      <c r="U259" s="1"/>
    </row>
    <row r="260" spans="5:21" x14ac:dyDescent="0.25">
      <c r="E260" s="1"/>
      <c r="F260" s="1"/>
      <c r="R260" s="1"/>
      <c r="S260" s="1"/>
      <c r="T260" s="1"/>
      <c r="U260" s="1"/>
    </row>
    <row r="261" spans="5:21" x14ac:dyDescent="0.25">
      <c r="E261" s="1"/>
      <c r="F261" s="1"/>
      <c r="R261" s="1"/>
      <c r="S261" s="1"/>
      <c r="T261" s="1"/>
      <c r="U261" s="1"/>
    </row>
    <row r="262" spans="5:21" x14ac:dyDescent="0.25">
      <c r="E262" s="1"/>
      <c r="F262" s="1"/>
      <c r="R262" s="1"/>
      <c r="S262" s="1"/>
      <c r="T262" s="1"/>
      <c r="U262" s="1"/>
    </row>
    <row r="263" spans="5:21" x14ac:dyDescent="0.25">
      <c r="E263" s="1"/>
      <c r="F263" s="1"/>
      <c r="R263" s="1"/>
      <c r="S263" s="1"/>
      <c r="T263" s="1"/>
      <c r="U263" s="1"/>
    </row>
    <row r="264" spans="5:21" x14ac:dyDescent="0.25">
      <c r="E264" s="1"/>
      <c r="F264" s="1"/>
      <c r="R264" s="1"/>
      <c r="S264" s="1"/>
      <c r="T264" s="1"/>
      <c r="U264" s="1"/>
    </row>
    <row r="265" spans="5:21" x14ac:dyDescent="0.25">
      <c r="E265" s="1"/>
      <c r="F265" s="1"/>
      <c r="R265" s="1"/>
      <c r="S265" s="1"/>
      <c r="T265" s="1"/>
      <c r="U265" s="1"/>
    </row>
    <row r="266" spans="5:21" x14ac:dyDescent="0.25">
      <c r="E266" s="1"/>
      <c r="F266" s="1"/>
      <c r="R266" s="1"/>
      <c r="S266" s="1"/>
      <c r="T266" s="1"/>
      <c r="U266" s="1"/>
    </row>
    <row r="267" spans="5:21" x14ac:dyDescent="0.25">
      <c r="E267" s="1"/>
      <c r="F267" s="1"/>
      <c r="R267" s="1"/>
      <c r="S267" s="1"/>
      <c r="T267" s="1"/>
      <c r="U267" s="1"/>
    </row>
    <row r="268" spans="5:21" x14ac:dyDescent="0.25">
      <c r="E268" s="1"/>
      <c r="F268" s="1"/>
      <c r="R268" s="1"/>
      <c r="S268" s="1"/>
      <c r="T268" s="1"/>
      <c r="U268" s="1"/>
    </row>
    <row r="269" spans="5:21" x14ac:dyDescent="0.25">
      <c r="E269" s="1"/>
      <c r="F269" s="1"/>
      <c r="R269" s="1"/>
      <c r="S269" s="1"/>
      <c r="T269" s="1"/>
      <c r="U269" s="1"/>
    </row>
    <row r="270" spans="5:21" x14ac:dyDescent="0.25">
      <c r="E270" s="1"/>
      <c r="F270" s="1"/>
      <c r="R270" s="1"/>
      <c r="S270" s="1"/>
      <c r="T270" s="1"/>
      <c r="U270" s="1"/>
    </row>
    <row r="271" spans="5:21" x14ac:dyDescent="0.25">
      <c r="E271" s="1"/>
      <c r="F271" s="1"/>
      <c r="R271" s="1"/>
      <c r="S271" s="1"/>
      <c r="T271" s="1"/>
      <c r="U271" s="1"/>
    </row>
    <row r="272" spans="5:21" x14ac:dyDescent="0.25">
      <c r="E272" s="1"/>
      <c r="F272" s="1"/>
      <c r="R272" s="1"/>
      <c r="S272" s="1"/>
      <c r="T272" s="1"/>
      <c r="U272" s="1"/>
    </row>
    <row r="273" spans="5:21" x14ac:dyDescent="0.25">
      <c r="E273" s="1"/>
      <c r="F273" s="1"/>
      <c r="R273" s="1"/>
      <c r="S273" s="1"/>
      <c r="T273" s="1"/>
      <c r="U273" s="1"/>
    </row>
    <row r="274" spans="5:21" x14ac:dyDescent="0.25">
      <c r="E274" s="1"/>
      <c r="F274" s="1"/>
      <c r="R274" s="1"/>
      <c r="S274" s="1"/>
      <c r="T274" s="1"/>
      <c r="U274" s="1"/>
    </row>
    <row r="275" spans="5:21" x14ac:dyDescent="0.25">
      <c r="E275" s="1"/>
      <c r="F275" s="1"/>
      <c r="R275" s="1"/>
      <c r="S275" s="1"/>
      <c r="T275" s="1"/>
      <c r="U275" s="1"/>
    </row>
    <row r="276" spans="5:21" x14ac:dyDescent="0.25">
      <c r="E276" s="1"/>
      <c r="F276" s="1"/>
      <c r="R276" s="1"/>
      <c r="S276" s="1"/>
      <c r="T276" s="1"/>
      <c r="U276" s="1"/>
    </row>
    <row r="277" spans="5:21" x14ac:dyDescent="0.25">
      <c r="E277" s="1"/>
      <c r="F277" s="1"/>
      <c r="R277" s="1"/>
      <c r="S277" s="1"/>
      <c r="T277" s="1"/>
      <c r="U277" s="1"/>
    </row>
    <row r="278" spans="5:21" x14ac:dyDescent="0.25">
      <c r="E278" s="1"/>
      <c r="F278" s="1"/>
      <c r="R278" s="1"/>
      <c r="S278" s="1"/>
      <c r="T278" s="1"/>
      <c r="U278" s="1"/>
    </row>
    <row r="279" spans="5:21" x14ac:dyDescent="0.25">
      <c r="E279" s="1"/>
      <c r="F279" s="1"/>
      <c r="R279" s="1"/>
      <c r="S279" s="1"/>
      <c r="T279" s="1"/>
      <c r="U279" s="1"/>
    </row>
    <row r="280" spans="5:21" x14ac:dyDescent="0.25">
      <c r="E280" s="1"/>
      <c r="F280" s="1"/>
      <c r="R280" s="1"/>
      <c r="S280" s="1"/>
      <c r="T280" s="1"/>
      <c r="U280" s="1"/>
    </row>
    <row r="281" spans="5:21" x14ac:dyDescent="0.25">
      <c r="E281" s="1"/>
      <c r="F281" s="1"/>
      <c r="R281" s="1"/>
      <c r="S281" s="1"/>
      <c r="T281" s="1"/>
      <c r="U281" s="1"/>
    </row>
    <row r="282" spans="5:21" x14ac:dyDescent="0.25">
      <c r="E282" s="1"/>
      <c r="F282" s="1"/>
      <c r="R282" s="1"/>
      <c r="S282" s="1"/>
      <c r="T282" s="1"/>
      <c r="U282" s="1"/>
    </row>
    <row r="283" spans="5:21" x14ac:dyDescent="0.25">
      <c r="E283" s="1"/>
      <c r="F283" s="1"/>
      <c r="R283" s="1"/>
      <c r="S283" s="1"/>
      <c r="T283" s="1"/>
      <c r="U283" s="1"/>
    </row>
    <row r="284" spans="5:21" x14ac:dyDescent="0.25">
      <c r="E284" s="1"/>
      <c r="F284" s="1"/>
      <c r="R284" s="1"/>
      <c r="S284" s="1"/>
      <c r="T284" s="1"/>
      <c r="U284" s="1"/>
    </row>
    <row r="285" spans="5:21" x14ac:dyDescent="0.25">
      <c r="E285" s="1"/>
      <c r="F285" s="1"/>
      <c r="R285" s="1"/>
      <c r="S285" s="1"/>
      <c r="T285" s="1"/>
      <c r="U285" s="1"/>
    </row>
    <row r="286" spans="5:21" x14ac:dyDescent="0.25">
      <c r="E286" s="1"/>
      <c r="F286" s="1"/>
      <c r="R286" s="1"/>
      <c r="S286" s="1"/>
      <c r="T286" s="1"/>
      <c r="U286" s="1"/>
    </row>
    <row r="287" spans="5:21" x14ac:dyDescent="0.25">
      <c r="E287" s="1"/>
      <c r="F287" s="1"/>
      <c r="R287" s="1"/>
      <c r="S287" s="1"/>
      <c r="T287" s="1"/>
      <c r="U287" s="1"/>
    </row>
    <row r="288" spans="5:21" x14ac:dyDescent="0.25">
      <c r="E288" s="1"/>
      <c r="F288" s="1"/>
      <c r="R288" s="1"/>
      <c r="S288" s="1"/>
      <c r="T288" s="1"/>
      <c r="U288" s="1"/>
    </row>
    <row r="289" spans="5:21" x14ac:dyDescent="0.25">
      <c r="E289" s="1"/>
      <c r="F289" s="1"/>
      <c r="R289" s="1"/>
      <c r="S289" s="1"/>
      <c r="T289" s="1"/>
      <c r="U289" s="1"/>
    </row>
    <row r="290" spans="5:21" x14ac:dyDescent="0.25">
      <c r="E290" s="1"/>
      <c r="F290" s="1"/>
      <c r="R290" s="1"/>
      <c r="S290" s="1"/>
      <c r="T290" s="1"/>
      <c r="U290" s="1"/>
    </row>
    <row r="291" spans="5:21" x14ac:dyDescent="0.25">
      <c r="E291" s="1"/>
      <c r="F291" s="1"/>
      <c r="R291" s="1"/>
      <c r="S291" s="1"/>
      <c r="T291" s="1"/>
      <c r="U291" s="1"/>
    </row>
    <row r="292" spans="5:21" x14ac:dyDescent="0.25">
      <c r="E292" s="1"/>
      <c r="F292" s="1"/>
      <c r="R292" s="1"/>
      <c r="S292" s="1"/>
      <c r="T292" s="1"/>
      <c r="U292" s="1"/>
    </row>
    <row r="293" spans="5:21" x14ac:dyDescent="0.25">
      <c r="E293" s="1"/>
      <c r="F293" s="1"/>
      <c r="R293" s="1"/>
      <c r="S293" s="1"/>
      <c r="T293" s="1"/>
      <c r="U293" s="1"/>
    </row>
    <row r="294" spans="5:21" x14ac:dyDescent="0.25">
      <c r="E294" s="1"/>
      <c r="F294" s="1"/>
      <c r="R294" s="1"/>
      <c r="S294" s="1"/>
      <c r="T294" s="1"/>
      <c r="U294" s="1"/>
    </row>
    <row r="295" spans="5:21" x14ac:dyDescent="0.25">
      <c r="E295" s="1"/>
      <c r="F295" s="1"/>
      <c r="R295" s="1"/>
      <c r="S295" s="1"/>
      <c r="T295" s="1"/>
      <c r="U295" s="1"/>
    </row>
    <row r="296" spans="5:21" x14ac:dyDescent="0.25">
      <c r="E296" s="1"/>
      <c r="F296" s="1"/>
      <c r="R296" s="1"/>
      <c r="S296" s="1"/>
      <c r="T296" s="1"/>
      <c r="U296" s="1"/>
    </row>
    <row r="297" spans="5:21" x14ac:dyDescent="0.25">
      <c r="E297" s="1"/>
      <c r="F297" s="1"/>
      <c r="R297" s="1"/>
      <c r="S297" s="1"/>
      <c r="T297" s="1"/>
      <c r="U297" s="1"/>
    </row>
    <row r="298" spans="5:21" x14ac:dyDescent="0.25">
      <c r="E298" s="1"/>
      <c r="F298" s="1"/>
      <c r="R298" s="1"/>
      <c r="S298" s="1"/>
      <c r="T298" s="1"/>
      <c r="U298" s="1"/>
    </row>
    <row r="299" spans="5:21" x14ac:dyDescent="0.25">
      <c r="E299" s="1"/>
      <c r="F299" s="1"/>
      <c r="R299" s="1"/>
      <c r="S299" s="1"/>
      <c r="T299" s="1"/>
      <c r="U299" s="1"/>
    </row>
    <row r="300" spans="5:21" x14ac:dyDescent="0.25">
      <c r="E300" s="1"/>
      <c r="F300" s="1"/>
      <c r="R300" s="1"/>
      <c r="S300" s="1"/>
      <c r="T300" s="1"/>
      <c r="U300" s="1"/>
    </row>
    <row r="301" spans="5:21" x14ac:dyDescent="0.25">
      <c r="E301" s="1"/>
      <c r="F301" s="1"/>
      <c r="R301" s="1"/>
      <c r="S301" s="1"/>
      <c r="T301" s="1"/>
      <c r="U301" s="1"/>
    </row>
    <row r="302" spans="5:21" x14ac:dyDescent="0.25">
      <c r="E302" s="1"/>
      <c r="F302" s="1"/>
      <c r="R302" s="1"/>
      <c r="S302" s="1"/>
      <c r="T302" s="1"/>
      <c r="U302" s="1"/>
    </row>
    <row r="303" spans="5:21" x14ac:dyDescent="0.25">
      <c r="E303" s="1"/>
      <c r="F303" s="1"/>
      <c r="R303" s="1"/>
      <c r="S303" s="1"/>
      <c r="T303" s="1"/>
      <c r="U303" s="1"/>
    </row>
    <row r="304" spans="5:21" x14ac:dyDescent="0.25">
      <c r="E304" s="1"/>
      <c r="F304" s="1"/>
      <c r="R304" s="1"/>
      <c r="S304" s="1"/>
      <c r="T304" s="1"/>
      <c r="U304" s="1"/>
    </row>
    <row r="305" spans="5:21" x14ac:dyDescent="0.25">
      <c r="E305" s="1"/>
      <c r="F305" s="1"/>
      <c r="R305" s="1"/>
      <c r="S305" s="1"/>
      <c r="T305" s="1"/>
      <c r="U305" s="1"/>
    </row>
    <row r="306" spans="5:21" x14ac:dyDescent="0.25">
      <c r="E306" s="1"/>
      <c r="F306" s="1"/>
      <c r="R306" s="1"/>
      <c r="S306" s="1"/>
      <c r="T306" s="1"/>
      <c r="U306" s="1"/>
    </row>
    <row r="307" spans="5:21" x14ac:dyDescent="0.25">
      <c r="E307" s="1"/>
      <c r="F307" s="1"/>
      <c r="R307" s="1"/>
      <c r="S307" s="1"/>
      <c r="T307" s="1"/>
      <c r="U307" s="1"/>
    </row>
    <row r="308" spans="5:21" x14ac:dyDescent="0.25">
      <c r="E308" s="1"/>
      <c r="F308" s="1"/>
      <c r="R308" s="1"/>
      <c r="S308" s="1"/>
      <c r="T308" s="1"/>
      <c r="U308" s="1"/>
    </row>
    <row r="309" spans="5:21" x14ac:dyDescent="0.25">
      <c r="E309" s="1"/>
      <c r="F309" s="1"/>
      <c r="R309" s="1"/>
      <c r="S309" s="1"/>
      <c r="T309" s="1"/>
      <c r="U309" s="1"/>
    </row>
    <row r="310" spans="5:21" x14ac:dyDescent="0.25">
      <c r="E310" s="1"/>
      <c r="F310" s="1"/>
      <c r="R310" s="1"/>
      <c r="S310" s="1"/>
      <c r="T310" s="1"/>
      <c r="U310" s="1"/>
    </row>
    <row r="311" spans="5:21" x14ac:dyDescent="0.25">
      <c r="E311" s="1"/>
      <c r="F311" s="1"/>
      <c r="R311" s="1"/>
      <c r="S311" s="1"/>
      <c r="T311" s="1"/>
      <c r="U311" s="1"/>
    </row>
    <row r="312" spans="5:21" x14ac:dyDescent="0.25">
      <c r="E312" s="1"/>
      <c r="F312" s="1"/>
      <c r="R312" s="1"/>
      <c r="S312" s="1"/>
      <c r="T312" s="1"/>
      <c r="U312" s="1"/>
    </row>
    <row r="313" spans="5:21" x14ac:dyDescent="0.25">
      <c r="E313" s="1"/>
      <c r="F313" s="1"/>
      <c r="R313" s="1"/>
      <c r="S313" s="1"/>
      <c r="T313" s="1"/>
      <c r="U313" s="1"/>
    </row>
    <row r="314" spans="5:21" x14ac:dyDescent="0.25">
      <c r="E314" s="1"/>
      <c r="F314" s="1"/>
      <c r="R314" s="1"/>
      <c r="S314" s="1"/>
      <c r="T314" s="1"/>
      <c r="U314" s="1"/>
    </row>
    <row r="315" spans="5:21" x14ac:dyDescent="0.25">
      <c r="E315" s="1"/>
      <c r="F315" s="1"/>
      <c r="R315" s="1"/>
      <c r="S315" s="1"/>
      <c r="T315" s="1"/>
      <c r="U315" s="1"/>
    </row>
    <row r="316" spans="5:21" x14ac:dyDescent="0.25">
      <c r="E316" s="1"/>
      <c r="F316" s="1"/>
      <c r="R316" s="1"/>
      <c r="S316" s="1"/>
      <c r="T316" s="1"/>
      <c r="U316" s="1"/>
    </row>
    <row r="317" spans="5:21" x14ac:dyDescent="0.25">
      <c r="E317" s="1"/>
      <c r="F317" s="1"/>
      <c r="R317" s="1"/>
      <c r="S317" s="1"/>
      <c r="T317" s="1"/>
      <c r="U317" s="1"/>
    </row>
    <row r="318" spans="5:21" x14ac:dyDescent="0.25">
      <c r="E318" s="1"/>
      <c r="F318" s="1"/>
      <c r="R318" s="1"/>
      <c r="S318" s="1"/>
      <c r="T318" s="1"/>
      <c r="U318" s="1"/>
    </row>
    <row r="319" spans="5:21" x14ac:dyDescent="0.25">
      <c r="E319" s="1"/>
      <c r="F319" s="1"/>
      <c r="R319" s="1"/>
      <c r="S319" s="1"/>
      <c r="T319" s="1"/>
      <c r="U319" s="1"/>
    </row>
    <row r="320" spans="5:21" x14ac:dyDescent="0.25">
      <c r="E320" s="1"/>
      <c r="F320" s="1"/>
      <c r="R320" s="1"/>
      <c r="S320" s="1"/>
      <c r="T320" s="1"/>
      <c r="U320" s="1"/>
    </row>
    <row r="321" spans="5:21" x14ac:dyDescent="0.25">
      <c r="E321" s="1"/>
      <c r="F321" s="1"/>
      <c r="R321" s="1"/>
      <c r="S321" s="1"/>
      <c r="T321" s="1"/>
      <c r="U321" s="1"/>
    </row>
    <row r="322" spans="5:21" x14ac:dyDescent="0.25">
      <c r="E322" s="1"/>
      <c r="F322" s="1"/>
      <c r="R322" s="1"/>
      <c r="S322" s="1"/>
      <c r="T322" s="1"/>
      <c r="U322" s="1"/>
    </row>
    <row r="323" spans="5:21" x14ac:dyDescent="0.25">
      <c r="E323" s="1"/>
      <c r="F323" s="1"/>
      <c r="R323" s="1"/>
      <c r="S323" s="1"/>
      <c r="T323" s="1"/>
      <c r="U323" s="1"/>
    </row>
    <row r="324" spans="5:21" x14ac:dyDescent="0.25">
      <c r="E324" s="1"/>
      <c r="F324" s="1"/>
      <c r="R324" s="1"/>
      <c r="S324" s="1"/>
      <c r="T324" s="1"/>
      <c r="U324" s="1"/>
    </row>
    <row r="325" spans="5:21" x14ac:dyDescent="0.25">
      <c r="E325" s="1"/>
      <c r="F325" s="1"/>
      <c r="R325" s="1"/>
      <c r="S325" s="1"/>
      <c r="T325" s="1"/>
      <c r="U325" s="1"/>
    </row>
    <row r="326" spans="5:21" x14ac:dyDescent="0.25">
      <c r="E326" s="1"/>
      <c r="F326" s="1"/>
      <c r="R326" s="1"/>
      <c r="S326" s="1"/>
      <c r="T326" s="1"/>
      <c r="U326" s="1"/>
    </row>
    <row r="327" spans="5:21" x14ac:dyDescent="0.25">
      <c r="E327" s="1"/>
      <c r="F327" s="1"/>
      <c r="R327" s="1"/>
      <c r="S327" s="1"/>
      <c r="T327" s="1"/>
      <c r="U327" s="1"/>
    </row>
    <row r="328" spans="5:21" x14ac:dyDescent="0.25">
      <c r="E328" s="1"/>
      <c r="F328" s="1"/>
      <c r="R328" s="1"/>
      <c r="S328" s="1"/>
      <c r="T328" s="1"/>
      <c r="U328" s="1"/>
    </row>
    <row r="329" spans="5:21" x14ac:dyDescent="0.25">
      <c r="E329" s="1"/>
      <c r="F329" s="1"/>
      <c r="R329" s="1"/>
      <c r="S329" s="1"/>
      <c r="T329" s="1"/>
      <c r="U329" s="1"/>
    </row>
    <row r="330" spans="5:21" x14ac:dyDescent="0.25">
      <c r="E330" s="1"/>
      <c r="F330" s="1"/>
      <c r="R330" s="1"/>
      <c r="S330" s="1"/>
      <c r="T330" s="1"/>
      <c r="U330" s="1"/>
    </row>
    <row r="331" spans="5:21" x14ac:dyDescent="0.25">
      <c r="E331" s="1"/>
      <c r="F331" s="1"/>
      <c r="R331" s="1"/>
      <c r="S331" s="1"/>
      <c r="T331" s="1"/>
      <c r="U331" s="1"/>
    </row>
    <row r="332" spans="5:21" x14ac:dyDescent="0.25">
      <c r="E332" s="1"/>
      <c r="F332" s="1"/>
      <c r="R332" s="1"/>
      <c r="S332" s="1"/>
      <c r="T332" s="1"/>
      <c r="U332" s="1"/>
    </row>
    <row r="333" spans="5:21" x14ac:dyDescent="0.25">
      <c r="E333" s="1"/>
      <c r="F333" s="1"/>
      <c r="R333" s="1"/>
      <c r="S333" s="1"/>
      <c r="T333" s="1"/>
      <c r="U333" s="1"/>
    </row>
    <row r="334" spans="5:21" x14ac:dyDescent="0.25">
      <c r="E334" s="1"/>
      <c r="F334" s="1"/>
      <c r="R334" s="1"/>
      <c r="S334" s="1"/>
      <c r="T334" s="1"/>
      <c r="U334" s="1"/>
    </row>
    <row r="335" spans="5:21" x14ac:dyDescent="0.25">
      <c r="E335" s="1"/>
      <c r="F335" s="1"/>
      <c r="R335" s="1"/>
      <c r="S335" s="1"/>
      <c r="T335" s="1"/>
      <c r="U335" s="1"/>
    </row>
    <row r="336" spans="5:21" x14ac:dyDescent="0.25">
      <c r="E336" s="1"/>
      <c r="F336" s="1"/>
      <c r="R336" s="1"/>
      <c r="S336" s="1"/>
      <c r="T336" s="1"/>
      <c r="U336" s="1"/>
    </row>
    <row r="337" spans="5:21" x14ac:dyDescent="0.25">
      <c r="E337" s="1"/>
      <c r="F337" s="1"/>
      <c r="R337" s="1"/>
      <c r="S337" s="1"/>
      <c r="T337" s="1"/>
      <c r="U337" s="1"/>
    </row>
    <row r="338" spans="5:21" x14ac:dyDescent="0.25">
      <c r="E338" s="1"/>
      <c r="F338" s="1"/>
      <c r="R338" s="1"/>
      <c r="S338" s="1"/>
      <c r="T338" s="1"/>
      <c r="U338" s="1"/>
    </row>
    <row r="339" spans="5:21" x14ac:dyDescent="0.25">
      <c r="E339" s="1"/>
      <c r="F339" s="1"/>
      <c r="R339" s="1"/>
      <c r="S339" s="1"/>
      <c r="T339" s="1"/>
      <c r="U339" s="1"/>
    </row>
    <row r="340" spans="5:21" x14ac:dyDescent="0.25">
      <c r="E340" s="1"/>
      <c r="F340" s="1"/>
      <c r="R340" s="1"/>
      <c r="S340" s="1"/>
      <c r="T340" s="1"/>
      <c r="U340" s="1"/>
    </row>
    <row r="341" spans="5:21" x14ac:dyDescent="0.25">
      <c r="E341" s="1"/>
      <c r="F341" s="1"/>
      <c r="R341" s="1"/>
      <c r="S341" s="1"/>
      <c r="T341" s="1"/>
      <c r="U341" s="1"/>
    </row>
    <row r="342" spans="5:21" x14ac:dyDescent="0.25">
      <c r="E342" s="1"/>
      <c r="F342" s="1"/>
      <c r="R342" s="1"/>
      <c r="S342" s="1"/>
      <c r="T342" s="1"/>
      <c r="U342" s="1"/>
    </row>
    <row r="343" spans="5:21" x14ac:dyDescent="0.25">
      <c r="E343" s="1"/>
      <c r="F343" s="1"/>
      <c r="R343" s="1"/>
      <c r="S343" s="1"/>
      <c r="T343" s="1"/>
      <c r="U343" s="1"/>
    </row>
    <row r="344" spans="5:21" x14ac:dyDescent="0.25">
      <c r="E344" s="1"/>
      <c r="F344" s="1"/>
      <c r="R344" s="1"/>
      <c r="S344" s="1"/>
      <c r="T344" s="1"/>
      <c r="U344" s="1"/>
    </row>
    <row r="345" spans="5:21" x14ac:dyDescent="0.25">
      <c r="E345" s="1"/>
      <c r="F345" s="1"/>
      <c r="R345" s="1"/>
      <c r="S345" s="1"/>
      <c r="T345" s="1"/>
      <c r="U345" s="1"/>
    </row>
    <row r="346" spans="5:21" x14ac:dyDescent="0.25">
      <c r="E346" s="1"/>
      <c r="F346" s="1"/>
      <c r="R346" s="1"/>
      <c r="S346" s="1"/>
      <c r="T346" s="1"/>
      <c r="U346" s="1"/>
    </row>
    <row r="347" spans="5:21" x14ac:dyDescent="0.25">
      <c r="E347" s="1"/>
      <c r="F347" s="1"/>
      <c r="R347" s="1"/>
      <c r="S347" s="1"/>
      <c r="T347" s="1"/>
      <c r="U347" s="1"/>
    </row>
    <row r="348" spans="5:21" x14ac:dyDescent="0.25">
      <c r="E348" s="1"/>
      <c r="F348" s="1"/>
      <c r="R348" s="1"/>
      <c r="S348" s="1"/>
      <c r="T348" s="1"/>
      <c r="U348" s="1"/>
    </row>
    <row r="349" spans="5:21" x14ac:dyDescent="0.25">
      <c r="E349" s="1"/>
      <c r="F349" s="1"/>
      <c r="R349" s="1"/>
      <c r="S349" s="1"/>
      <c r="T349" s="1"/>
      <c r="U349" s="1"/>
    </row>
    <row r="350" spans="5:21" x14ac:dyDescent="0.25">
      <c r="E350" s="1"/>
      <c r="F350" s="1"/>
      <c r="R350" s="1"/>
      <c r="S350" s="1"/>
      <c r="T350" s="1"/>
      <c r="U350" s="1"/>
    </row>
    <row r="351" spans="5:21" x14ac:dyDescent="0.25">
      <c r="E351" s="1"/>
      <c r="F351" s="1"/>
      <c r="R351" s="1"/>
      <c r="S351" s="1"/>
      <c r="T351" s="1"/>
      <c r="U351" s="1"/>
    </row>
    <row r="352" spans="5:21" x14ac:dyDescent="0.25">
      <c r="E352" s="1"/>
      <c r="F352" s="1"/>
      <c r="R352" s="1"/>
      <c r="S352" s="1"/>
      <c r="T352" s="1"/>
      <c r="U352" s="1"/>
    </row>
    <row r="353" spans="5:21" x14ac:dyDescent="0.25">
      <c r="E353" s="1"/>
      <c r="F353" s="1"/>
      <c r="R353" s="1"/>
      <c r="S353" s="1"/>
      <c r="T353" s="1"/>
      <c r="U353" s="1"/>
    </row>
    <row r="354" spans="5:21" x14ac:dyDescent="0.25">
      <c r="E354" s="1"/>
      <c r="F354" s="1"/>
      <c r="R354" s="1"/>
      <c r="S354" s="1"/>
      <c r="T354" s="1"/>
      <c r="U354" s="1"/>
    </row>
    <row r="355" spans="5:21" x14ac:dyDescent="0.25">
      <c r="E355" s="1"/>
      <c r="F355" s="1"/>
      <c r="R355" s="1"/>
      <c r="S355" s="1"/>
      <c r="T355" s="1"/>
      <c r="U355" s="1"/>
    </row>
    <row r="356" spans="5:21" x14ac:dyDescent="0.25">
      <c r="E356" s="1"/>
      <c r="F356" s="1"/>
      <c r="R356" s="1"/>
      <c r="S356" s="1"/>
      <c r="T356" s="1"/>
      <c r="U356" s="1"/>
    </row>
    <row r="357" spans="5:21" x14ac:dyDescent="0.25">
      <c r="E357" s="1"/>
      <c r="F357" s="1"/>
      <c r="R357" s="1"/>
      <c r="S357" s="1"/>
      <c r="T357" s="1"/>
      <c r="U357" s="1"/>
    </row>
    <row r="358" spans="5:21" x14ac:dyDescent="0.25">
      <c r="E358" s="1"/>
      <c r="F358" s="1"/>
      <c r="R358" s="1"/>
      <c r="S358" s="1"/>
      <c r="T358" s="1"/>
      <c r="U358" s="1"/>
    </row>
    <row r="359" spans="5:21" x14ac:dyDescent="0.25">
      <c r="E359" s="1"/>
      <c r="F359" s="1"/>
      <c r="R359" s="1"/>
      <c r="S359" s="1"/>
      <c r="T359" s="1"/>
      <c r="U359" s="1"/>
    </row>
    <row r="360" spans="5:21" x14ac:dyDescent="0.25">
      <c r="E360" s="1"/>
      <c r="F360" s="1"/>
      <c r="R360" s="1"/>
      <c r="S360" s="1"/>
      <c r="T360" s="1"/>
      <c r="U360" s="1"/>
    </row>
    <row r="361" spans="5:21" x14ac:dyDescent="0.25">
      <c r="E361" s="1"/>
      <c r="F361" s="1"/>
      <c r="R361" s="1"/>
      <c r="S361" s="1"/>
      <c r="T361" s="1"/>
      <c r="U361" s="1"/>
    </row>
    <row r="362" spans="5:21" x14ac:dyDescent="0.25">
      <c r="E362" s="1"/>
      <c r="F362" s="1"/>
      <c r="R362" s="1"/>
      <c r="S362" s="1"/>
      <c r="T362" s="1"/>
      <c r="U362" s="1"/>
    </row>
    <row r="363" spans="5:21" x14ac:dyDescent="0.25">
      <c r="E363" s="1"/>
      <c r="F363" s="1"/>
      <c r="R363" s="1"/>
      <c r="S363" s="1"/>
      <c r="T363" s="1"/>
      <c r="U363" s="1"/>
    </row>
    <row r="364" spans="5:21" x14ac:dyDescent="0.25">
      <c r="E364" s="1"/>
      <c r="F364" s="1"/>
      <c r="R364" s="1"/>
      <c r="S364" s="1"/>
      <c r="T364" s="1"/>
      <c r="U364" s="1"/>
    </row>
    <row r="365" spans="5:21" x14ac:dyDescent="0.25">
      <c r="E365" s="1"/>
      <c r="F365" s="1"/>
      <c r="R365" s="1"/>
      <c r="S365" s="1"/>
      <c r="T365" s="1"/>
      <c r="U365" s="1"/>
    </row>
    <row r="366" spans="5:21" x14ac:dyDescent="0.25">
      <c r="E366" s="1"/>
      <c r="F366" s="1"/>
      <c r="R366" s="1"/>
      <c r="S366" s="1"/>
      <c r="T366" s="1"/>
      <c r="U366" s="1"/>
    </row>
    <row r="367" spans="5:21" x14ac:dyDescent="0.25">
      <c r="E367" s="1"/>
      <c r="F367" s="1"/>
      <c r="R367" s="1"/>
      <c r="S367" s="1"/>
      <c r="T367" s="1"/>
      <c r="U367" s="1"/>
    </row>
    <row r="368" spans="5:21" x14ac:dyDescent="0.25">
      <c r="E368" s="1"/>
      <c r="F368" s="1"/>
      <c r="R368" s="1"/>
      <c r="S368" s="1"/>
      <c r="T368" s="1"/>
      <c r="U368" s="1"/>
    </row>
    <row r="369" spans="5:21" x14ac:dyDescent="0.25">
      <c r="E369" s="1"/>
      <c r="F369" s="1"/>
      <c r="R369" s="1"/>
      <c r="S369" s="1"/>
      <c r="T369" s="1"/>
      <c r="U369" s="1"/>
    </row>
    <row r="370" spans="5:21" x14ac:dyDescent="0.25">
      <c r="E370" s="1"/>
      <c r="F370" s="1"/>
      <c r="R370" s="1"/>
      <c r="S370" s="1"/>
      <c r="T370" s="1"/>
      <c r="U370" s="1"/>
    </row>
    <row r="371" spans="5:21" x14ac:dyDescent="0.25">
      <c r="E371" s="1"/>
      <c r="F371" s="1"/>
      <c r="R371" s="1"/>
      <c r="S371" s="1"/>
      <c r="T371" s="1"/>
      <c r="U371" s="1"/>
    </row>
    <row r="372" spans="5:21" x14ac:dyDescent="0.25">
      <c r="E372" s="1"/>
      <c r="F372" s="1"/>
      <c r="R372" s="1"/>
      <c r="S372" s="1"/>
      <c r="T372" s="1"/>
      <c r="U372" s="1"/>
    </row>
    <row r="373" spans="5:21" x14ac:dyDescent="0.25">
      <c r="E373" s="1"/>
      <c r="F373" s="1"/>
      <c r="R373" s="1"/>
      <c r="S373" s="1"/>
      <c r="T373" s="1"/>
      <c r="U373" s="1"/>
    </row>
    <row r="374" spans="5:21" x14ac:dyDescent="0.25">
      <c r="E374" s="1"/>
      <c r="F374" s="1"/>
      <c r="R374" s="1"/>
      <c r="S374" s="1"/>
      <c r="T374" s="1"/>
      <c r="U374" s="1"/>
    </row>
    <row r="375" spans="5:21" x14ac:dyDescent="0.25">
      <c r="E375" s="1"/>
      <c r="F375" s="1"/>
      <c r="R375" s="1"/>
      <c r="S375" s="1"/>
      <c r="T375" s="1"/>
      <c r="U375" s="1"/>
    </row>
    <row r="376" spans="5:21" x14ac:dyDescent="0.25">
      <c r="E376" s="1"/>
      <c r="F376" s="1"/>
      <c r="R376" s="1"/>
      <c r="S376" s="1"/>
      <c r="T376" s="1"/>
      <c r="U376" s="1"/>
    </row>
    <row r="377" spans="5:21" x14ac:dyDescent="0.25">
      <c r="E377" s="1"/>
      <c r="F377" s="1"/>
      <c r="R377" s="1"/>
      <c r="S377" s="1"/>
      <c r="T377" s="1"/>
      <c r="U377" s="1"/>
    </row>
    <row r="378" spans="5:21" x14ac:dyDescent="0.25">
      <c r="E378" s="1"/>
      <c r="F378" s="1"/>
      <c r="R378" s="1"/>
      <c r="S378" s="1"/>
      <c r="T378" s="1"/>
      <c r="U378" s="1"/>
    </row>
    <row r="379" spans="5:21" x14ac:dyDescent="0.25">
      <c r="E379" s="1"/>
      <c r="F379" s="1"/>
      <c r="R379" s="1"/>
      <c r="S379" s="1"/>
      <c r="T379" s="1"/>
      <c r="U379" s="1"/>
    </row>
    <row r="380" spans="5:21" x14ac:dyDescent="0.25">
      <c r="E380" s="1"/>
      <c r="F380" s="1"/>
      <c r="R380" s="1"/>
      <c r="S380" s="1"/>
      <c r="T380" s="1"/>
      <c r="U380" s="1"/>
    </row>
    <row r="381" spans="5:21" x14ac:dyDescent="0.25">
      <c r="E381" s="1"/>
      <c r="F381" s="1"/>
      <c r="R381" s="1"/>
      <c r="S381" s="1"/>
      <c r="T381" s="1"/>
      <c r="U381" s="1"/>
    </row>
    <row r="382" spans="5:21" x14ac:dyDescent="0.25">
      <c r="E382" s="1"/>
      <c r="F382" s="1"/>
      <c r="R382" s="1"/>
      <c r="S382" s="1"/>
      <c r="T382" s="1"/>
      <c r="U382" s="1"/>
    </row>
    <row r="383" spans="5:21" x14ac:dyDescent="0.25">
      <c r="E383" s="1"/>
      <c r="F383" s="1"/>
      <c r="R383" s="1"/>
      <c r="S383" s="1"/>
      <c r="T383" s="1"/>
      <c r="U383" s="1"/>
    </row>
    <row r="384" spans="5:21" x14ac:dyDescent="0.25">
      <c r="E384" s="1"/>
      <c r="F384" s="1"/>
      <c r="R384" s="1"/>
      <c r="S384" s="1"/>
      <c r="T384" s="1"/>
      <c r="U384" s="1"/>
    </row>
    <row r="385" spans="5:21" x14ac:dyDescent="0.25">
      <c r="E385" s="1"/>
      <c r="F385" s="1"/>
      <c r="R385" s="1"/>
      <c r="S385" s="1"/>
      <c r="T385" s="1"/>
      <c r="U385" s="1"/>
    </row>
    <row r="386" spans="5:21" x14ac:dyDescent="0.25">
      <c r="E386" s="1"/>
      <c r="F386" s="1"/>
      <c r="R386" s="1"/>
      <c r="S386" s="1"/>
      <c r="T386" s="1"/>
      <c r="U386" s="1"/>
    </row>
    <row r="387" spans="5:21" x14ac:dyDescent="0.25">
      <c r="E387" s="1"/>
      <c r="F387" s="1"/>
      <c r="R387" s="1"/>
      <c r="S387" s="1"/>
      <c r="T387" s="1"/>
      <c r="U387" s="1"/>
    </row>
    <row r="388" spans="5:21" x14ac:dyDescent="0.25">
      <c r="E388" s="1"/>
      <c r="F388" s="1"/>
      <c r="R388" s="1"/>
      <c r="S388" s="1"/>
      <c r="T388" s="1"/>
      <c r="U388" s="1"/>
    </row>
    <row r="389" spans="5:21" x14ac:dyDescent="0.25">
      <c r="E389" s="1"/>
      <c r="F389" s="1"/>
      <c r="R389" s="1"/>
      <c r="S389" s="1"/>
      <c r="T389" s="1"/>
      <c r="U389" s="1"/>
    </row>
    <row r="390" spans="5:21" x14ac:dyDescent="0.25">
      <c r="E390" s="1"/>
      <c r="F390" s="1"/>
      <c r="R390" s="1"/>
      <c r="S390" s="1"/>
      <c r="T390" s="1"/>
      <c r="U390" s="1"/>
    </row>
    <row r="391" spans="5:21" x14ac:dyDescent="0.25">
      <c r="E391" s="1"/>
      <c r="F391" s="1"/>
      <c r="R391" s="1"/>
      <c r="S391" s="1"/>
      <c r="T391" s="1"/>
      <c r="U391" s="1"/>
    </row>
    <row r="392" spans="5:21" x14ac:dyDescent="0.25">
      <c r="E392" s="1"/>
      <c r="F392" s="1"/>
      <c r="R392" s="1"/>
      <c r="S392" s="1"/>
      <c r="T392" s="1"/>
      <c r="U392" s="1"/>
    </row>
    <row r="393" spans="5:21" x14ac:dyDescent="0.25">
      <c r="E393" s="1"/>
      <c r="F393" s="1"/>
      <c r="R393" s="1"/>
      <c r="S393" s="1"/>
      <c r="T393" s="1"/>
      <c r="U393" s="1"/>
    </row>
    <row r="394" spans="5:21" x14ac:dyDescent="0.25">
      <c r="E394" s="1"/>
      <c r="F394" s="1"/>
      <c r="R394" s="1"/>
      <c r="S394" s="1"/>
      <c r="T394" s="1"/>
      <c r="U394" s="1"/>
    </row>
    <row r="395" spans="5:21" x14ac:dyDescent="0.25">
      <c r="E395" s="1"/>
      <c r="F395" s="1"/>
      <c r="R395" s="1"/>
      <c r="S395" s="1"/>
      <c r="T395" s="1"/>
      <c r="U395" s="1"/>
    </row>
    <row r="396" spans="5:21" x14ac:dyDescent="0.25">
      <c r="E396" s="1"/>
      <c r="F396" s="1"/>
      <c r="R396" s="1"/>
      <c r="S396" s="1"/>
      <c r="T396" s="1"/>
      <c r="U396" s="1"/>
    </row>
    <row r="397" spans="5:21" x14ac:dyDescent="0.25">
      <c r="E397" s="1"/>
      <c r="F397" s="1"/>
      <c r="R397" s="1"/>
      <c r="S397" s="1"/>
      <c r="T397" s="1"/>
      <c r="U397" s="1"/>
    </row>
    <row r="398" spans="5:21" x14ac:dyDescent="0.25">
      <c r="E398" s="1"/>
      <c r="F398" s="1"/>
      <c r="R398" s="1"/>
      <c r="S398" s="1"/>
      <c r="T398" s="1"/>
      <c r="U398" s="1"/>
    </row>
    <row r="399" spans="5:21" x14ac:dyDescent="0.25">
      <c r="E399" s="1"/>
      <c r="F399" s="1"/>
      <c r="R399" s="1"/>
      <c r="S399" s="1"/>
      <c r="T399" s="1"/>
      <c r="U399" s="1"/>
    </row>
    <row r="400" spans="5:21" x14ac:dyDescent="0.25">
      <c r="E400" s="1"/>
      <c r="F400" s="1"/>
      <c r="R400" s="1"/>
      <c r="S400" s="1"/>
      <c r="T400" s="1"/>
      <c r="U400" s="1"/>
    </row>
    <row r="401" spans="5:21" x14ac:dyDescent="0.25">
      <c r="E401" s="1"/>
      <c r="F401" s="1"/>
      <c r="R401" s="1"/>
      <c r="S401" s="1"/>
      <c r="T401" s="1"/>
      <c r="U401" s="1"/>
    </row>
    <row r="402" spans="5:21" x14ac:dyDescent="0.25">
      <c r="E402" s="1"/>
      <c r="F402" s="1"/>
      <c r="R402" s="1"/>
      <c r="S402" s="1"/>
      <c r="T402" s="1"/>
      <c r="U402" s="1"/>
    </row>
    <row r="403" spans="5:21" x14ac:dyDescent="0.25">
      <c r="E403" s="1"/>
      <c r="F403" s="1"/>
      <c r="R403" s="1"/>
      <c r="S403" s="1"/>
      <c r="T403" s="1"/>
      <c r="U403" s="1"/>
    </row>
    <row r="404" spans="5:21" x14ac:dyDescent="0.25">
      <c r="E404" s="1"/>
      <c r="F404" s="1"/>
      <c r="R404" s="1"/>
      <c r="S404" s="1"/>
      <c r="T404" s="1"/>
      <c r="U404" s="1"/>
    </row>
    <row r="405" spans="5:21" x14ac:dyDescent="0.25">
      <c r="E405" s="1"/>
      <c r="F405" s="1"/>
      <c r="R405" s="1"/>
      <c r="S405" s="1"/>
      <c r="T405" s="1"/>
      <c r="U405" s="1"/>
    </row>
    <row r="406" spans="5:21" x14ac:dyDescent="0.25">
      <c r="E406" s="1"/>
      <c r="F406" s="1"/>
      <c r="R406" s="1"/>
      <c r="S406" s="1"/>
      <c r="T406" s="1"/>
      <c r="U406" s="1"/>
    </row>
    <row r="407" spans="5:21" x14ac:dyDescent="0.25">
      <c r="E407" s="1"/>
      <c r="F407" s="1"/>
      <c r="R407" s="1"/>
      <c r="S407" s="1"/>
      <c r="T407" s="1"/>
      <c r="U407" s="1"/>
    </row>
    <row r="408" spans="5:21" x14ac:dyDescent="0.25">
      <c r="E408" s="1"/>
      <c r="F408" s="1"/>
      <c r="R408" s="1"/>
      <c r="S408" s="1"/>
      <c r="T408" s="1"/>
      <c r="U408" s="1"/>
    </row>
    <row r="409" spans="5:21" x14ac:dyDescent="0.25">
      <c r="E409" s="1"/>
      <c r="F409" s="1"/>
      <c r="R409" s="1"/>
      <c r="S409" s="1"/>
      <c r="T409" s="1"/>
      <c r="U409" s="1"/>
    </row>
    <row r="410" spans="5:21" x14ac:dyDescent="0.25">
      <c r="E410" s="1"/>
      <c r="F410" s="1"/>
      <c r="R410" s="1"/>
      <c r="S410" s="1"/>
      <c r="T410" s="1"/>
      <c r="U410" s="1"/>
    </row>
    <row r="411" spans="5:21" x14ac:dyDescent="0.25">
      <c r="E411" s="1"/>
      <c r="F411" s="1"/>
      <c r="R411" s="1"/>
      <c r="S411" s="1"/>
      <c r="T411" s="1"/>
      <c r="U411" s="1"/>
    </row>
    <row r="412" spans="5:21" x14ac:dyDescent="0.25">
      <c r="E412" s="1"/>
      <c r="F412" s="1"/>
      <c r="R412" s="1"/>
      <c r="S412" s="1"/>
      <c r="T412" s="1"/>
      <c r="U412" s="1"/>
    </row>
    <row r="413" spans="5:21" x14ac:dyDescent="0.25">
      <c r="E413" s="1"/>
      <c r="F413" s="1"/>
      <c r="R413" s="1"/>
      <c r="S413" s="1"/>
      <c r="T413" s="1"/>
      <c r="U413" s="1"/>
    </row>
    <row r="414" spans="5:21" x14ac:dyDescent="0.25">
      <c r="E414" s="1"/>
      <c r="F414" s="1"/>
      <c r="R414" s="1"/>
      <c r="S414" s="1"/>
      <c r="T414" s="1"/>
      <c r="U414" s="1"/>
    </row>
    <row r="415" spans="5:21" x14ac:dyDescent="0.25">
      <c r="E415" s="1"/>
      <c r="F415" s="1"/>
      <c r="R415" s="1"/>
      <c r="S415" s="1"/>
      <c r="T415" s="1"/>
      <c r="U415" s="1"/>
    </row>
    <row r="416" spans="5:21" x14ac:dyDescent="0.25">
      <c r="E416" s="1"/>
      <c r="F416" s="1"/>
      <c r="R416" s="1"/>
      <c r="S416" s="1"/>
      <c r="T416" s="1"/>
      <c r="U416" s="1"/>
    </row>
    <row r="417" spans="5:21" x14ac:dyDescent="0.25">
      <c r="E417" s="1"/>
      <c r="F417" s="1"/>
      <c r="R417" s="1"/>
      <c r="S417" s="1"/>
      <c r="T417" s="1"/>
      <c r="U417" s="1"/>
    </row>
    <row r="418" spans="5:21" x14ac:dyDescent="0.25">
      <c r="E418" s="1"/>
      <c r="F418" s="1"/>
      <c r="R418" s="1"/>
      <c r="S418" s="1"/>
      <c r="T418" s="1"/>
      <c r="U418" s="1"/>
    </row>
    <row r="419" spans="5:21" x14ac:dyDescent="0.25">
      <c r="E419" s="1"/>
      <c r="F419" s="1"/>
      <c r="R419" s="1"/>
      <c r="S419" s="1"/>
      <c r="T419" s="1"/>
      <c r="U419" s="1"/>
    </row>
    <row r="420" spans="5:21" x14ac:dyDescent="0.25">
      <c r="E420" s="1"/>
      <c r="F420" s="1"/>
      <c r="R420" s="1"/>
      <c r="S420" s="1"/>
      <c r="T420" s="1"/>
      <c r="U420" s="1"/>
    </row>
    <row r="421" spans="5:21" x14ac:dyDescent="0.25">
      <c r="E421" s="1"/>
      <c r="F421" s="1"/>
      <c r="R421" s="1"/>
      <c r="S421" s="1"/>
      <c r="T421" s="1"/>
      <c r="U421" s="1"/>
    </row>
    <row r="422" spans="5:21" x14ac:dyDescent="0.25">
      <c r="E422" s="1"/>
      <c r="F422" s="1"/>
      <c r="R422" s="1"/>
      <c r="S422" s="1"/>
      <c r="T422" s="1"/>
      <c r="U422" s="1"/>
    </row>
    <row r="423" spans="5:21" x14ac:dyDescent="0.25">
      <c r="E423" s="1"/>
      <c r="F423" s="1"/>
      <c r="R423" s="1"/>
      <c r="S423" s="1"/>
      <c r="T423" s="1"/>
      <c r="U423" s="1"/>
    </row>
    <row r="424" spans="5:21" x14ac:dyDescent="0.25">
      <c r="E424" s="1"/>
      <c r="F424" s="1"/>
      <c r="R424" s="1"/>
      <c r="S424" s="1"/>
      <c r="T424" s="1"/>
      <c r="U424" s="1"/>
    </row>
    <row r="425" spans="5:21" x14ac:dyDescent="0.25">
      <c r="E425" s="1"/>
      <c r="F425" s="1"/>
      <c r="R425" s="1"/>
      <c r="S425" s="1"/>
      <c r="T425" s="1"/>
      <c r="U425" s="1"/>
    </row>
    <row r="426" spans="5:21" x14ac:dyDescent="0.25">
      <c r="E426" s="1"/>
      <c r="F426" s="1"/>
      <c r="R426" s="1"/>
      <c r="S426" s="1"/>
      <c r="T426" s="1"/>
      <c r="U426" s="1"/>
    </row>
    <row r="427" spans="5:21" x14ac:dyDescent="0.25">
      <c r="E427" s="1"/>
      <c r="F427" s="1"/>
      <c r="R427" s="1"/>
      <c r="S427" s="1"/>
      <c r="T427" s="1"/>
      <c r="U427" s="1"/>
    </row>
    <row r="428" spans="5:21" x14ac:dyDescent="0.25">
      <c r="E428" s="1"/>
      <c r="F428" s="1"/>
      <c r="R428" s="1"/>
      <c r="S428" s="1"/>
      <c r="T428" s="1"/>
      <c r="U428" s="1"/>
    </row>
    <row r="429" spans="5:21" x14ac:dyDescent="0.25">
      <c r="E429" s="1"/>
      <c r="F429" s="1"/>
      <c r="R429" s="1"/>
      <c r="S429" s="1"/>
      <c r="T429" s="1"/>
      <c r="U429" s="1"/>
    </row>
    <row r="430" spans="5:21" x14ac:dyDescent="0.25">
      <c r="E430" s="1"/>
      <c r="F430" s="1"/>
      <c r="R430" s="1"/>
      <c r="S430" s="1"/>
      <c r="T430" s="1"/>
      <c r="U430" s="1"/>
    </row>
    <row r="431" spans="5:21" x14ac:dyDescent="0.25">
      <c r="E431" s="1"/>
      <c r="F431" s="1"/>
      <c r="R431" s="1"/>
      <c r="S431" s="1"/>
      <c r="T431" s="1"/>
      <c r="U431" s="1"/>
    </row>
    <row r="432" spans="5:21" x14ac:dyDescent="0.25">
      <c r="E432" s="1"/>
      <c r="F432" s="1"/>
      <c r="R432" s="1"/>
      <c r="S432" s="1"/>
      <c r="T432" s="1"/>
      <c r="U432" s="1"/>
    </row>
    <row r="433" spans="5:21" x14ac:dyDescent="0.25">
      <c r="E433" s="1"/>
      <c r="F433" s="1"/>
      <c r="R433" s="1"/>
      <c r="S433" s="1"/>
      <c r="T433" s="1"/>
      <c r="U433" s="1"/>
    </row>
    <row r="434" spans="5:21" x14ac:dyDescent="0.25">
      <c r="E434" s="1"/>
      <c r="F434" s="1"/>
      <c r="R434" s="1"/>
      <c r="S434" s="1"/>
      <c r="T434" s="1"/>
      <c r="U434" s="1"/>
    </row>
    <row r="435" spans="5:21" x14ac:dyDescent="0.25">
      <c r="E435" s="1"/>
      <c r="F435" s="1"/>
      <c r="R435" s="1"/>
      <c r="S435" s="1"/>
      <c r="T435" s="1"/>
      <c r="U435" s="1"/>
    </row>
    <row r="436" spans="5:21" x14ac:dyDescent="0.25">
      <c r="E436" s="1"/>
      <c r="F436" s="1"/>
      <c r="R436" s="1"/>
      <c r="S436" s="1"/>
      <c r="T436" s="1"/>
      <c r="U436" s="1"/>
    </row>
    <row r="437" spans="5:21" x14ac:dyDescent="0.25">
      <c r="E437" s="1"/>
      <c r="F437" s="1"/>
      <c r="R437" s="1"/>
      <c r="S437" s="1"/>
      <c r="T437" s="1"/>
      <c r="U437" s="1"/>
    </row>
    <row r="438" spans="5:21" x14ac:dyDescent="0.25">
      <c r="E438" s="1"/>
      <c r="F438" s="1"/>
      <c r="R438" s="1"/>
      <c r="S438" s="1"/>
      <c r="T438" s="1"/>
      <c r="U438" s="1"/>
    </row>
    <row r="439" spans="5:21" x14ac:dyDescent="0.25">
      <c r="E439" s="1"/>
      <c r="F439" s="1"/>
      <c r="R439" s="1"/>
      <c r="S439" s="1"/>
      <c r="T439" s="1"/>
      <c r="U439" s="1"/>
    </row>
    <row r="440" spans="5:21" x14ac:dyDescent="0.25">
      <c r="E440" s="1"/>
      <c r="F440" s="1"/>
      <c r="R440" s="1"/>
      <c r="S440" s="1"/>
      <c r="T440" s="1"/>
      <c r="U440" s="1"/>
    </row>
    <row r="441" spans="5:21" x14ac:dyDescent="0.25">
      <c r="E441" s="1"/>
      <c r="F441" s="1"/>
      <c r="R441" s="1"/>
      <c r="S441" s="1"/>
      <c r="T441" s="1"/>
      <c r="U441" s="1"/>
    </row>
    <row r="442" spans="5:21" x14ac:dyDescent="0.25">
      <c r="E442" s="1"/>
      <c r="F442" s="1"/>
      <c r="R442" s="1"/>
      <c r="S442" s="1"/>
      <c r="T442" s="1"/>
      <c r="U442" s="1"/>
    </row>
    <row r="443" spans="5:21" x14ac:dyDescent="0.25">
      <c r="E443" s="1"/>
      <c r="F443" s="1"/>
      <c r="R443" s="1"/>
      <c r="S443" s="1"/>
      <c r="T443" s="1"/>
      <c r="U443" s="1"/>
    </row>
    <row r="444" spans="5:21" x14ac:dyDescent="0.25">
      <c r="E444" s="1"/>
      <c r="F444" s="1"/>
      <c r="R444" s="1"/>
      <c r="S444" s="1"/>
      <c r="T444" s="1"/>
      <c r="U444" s="1"/>
    </row>
    <row r="445" spans="5:21" x14ac:dyDescent="0.25">
      <c r="E445" s="1"/>
      <c r="F445" s="1"/>
      <c r="R445" s="1"/>
      <c r="S445" s="1"/>
      <c r="T445" s="1"/>
      <c r="U445" s="1"/>
    </row>
    <row r="446" spans="5:21" x14ac:dyDescent="0.25">
      <c r="E446" s="1"/>
      <c r="F446" s="1"/>
      <c r="R446" s="1"/>
      <c r="S446" s="1"/>
      <c r="T446" s="1"/>
      <c r="U446" s="1"/>
    </row>
    <row r="447" spans="5:21" x14ac:dyDescent="0.25">
      <c r="E447" s="1"/>
      <c r="F447" s="1"/>
      <c r="R447" s="1"/>
      <c r="S447" s="1"/>
      <c r="T447" s="1"/>
      <c r="U447" s="1"/>
    </row>
    <row r="448" spans="5:21" x14ac:dyDescent="0.25">
      <c r="E448" s="1"/>
      <c r="F448" s="1"/>
      <c r="R448" s="1"/>
      <c r="S448" s="1"/>
      <c r="T448" s="1"/>
      <c r="U448" s="1"/>
    </row>
    <row r="449" spans="5:21" x14ac:dyDescent="0.25">
      <c r="E449" s="1"/>
      <c r="F449" s="1"/>
      <c r="R449" s="1"/>
      <c r="S449" s="1"/>
      <c r="T449" s="1"/>
      <c r="U449" s="1"/>
    </row>
    <row r="450" spans="5:21" x14ac:dyDescent="0.25">
      <c r="E450" s="1"/>
      <c r="F450" s="1"/>
      <c r="R450" s="1"/>
      <c r="S450" s="1"/>
      <c r="T450" s="1"/>
      <c r="U450" s="1"/>
    </row>
    <row r="451" spans="5:21" x14ac:dyDescent="0.25">
      <c r="E451" s="1"/>
      <c r="F451" s="1"/>
      <c r="R451" s="1"/>
      <c r="S451" s="1"/>
      <c r="T451" s="1"/>
      <c r="U451" s="1"/>
    </row>
    <row r="452" spans="5:21" x14ac:dyDescent="0.25">
      <c r="E452" s="1"/>
      <c r="F452" s="1"/>
      <c r="R452" s="1"/>
      <c r="S452" s="1"/>
      <c r="T452" s="1"/>
      <c r="U452" s="1"/>
    </row>
    <row r="453" spans="5:21" x14ac:dyDescent="0.25">
      <c r="E453" s="1"/>
      <c r="F453" s="1"/>
      <c r="R453" s="1"/>
      <c r="S453" s="1"/>
      <c r="T453" s="1"/>
      <c r="U453" s="1"/>
    </row>
    <row r="454" spans="5:21" x14ac:dyDescent="0.25">
      <c r="E454" s="1"/>
      <c r="F454" s="1"/>
      <c r="R454" s="1"/>
      <c r="S454" s="1"/>
      <c r="T454" s="1"/>
      <c r="U454" s="1"/>
    </row>
    <row r="455" spans="5:21" x14ac:dyDescent="0.25">
      <c r="E455" s="1"/>
      <c r="F455" s="1"/>
      <c r="R455" s="1"/>
      <c r="S455" s="1"/>
      <c r="T455" s="1"/>
      <c r="U455" s="1"/>
    </row>
    <row r="456" spans="5:21" x14ac:dyDescent="0.25">
      <c r="E456" s="1"/>
      <c r="F456" s="1"/>
      <c r="R456" s="1"/>
      <c r="S456" s="1"/>
      <c r="T456" s="1"/>
      <c r="U456" s="1"/>
    </row>
    <row r="457" spans="5:21" x14ac:dyDescent="0.25">
      <c r="E457" s="1"/>
      <c r="F457" s="1"/>
      <c r="R457" s="1"/>
      <c r="S457" s="1"/>
      <c r="T457" s="1"/>
      <c r="U457" s="1"/>
    </row>
    <row r="458" spans="5:21" x14ac:dyDescent="0.25">
      <c r="E458" s="1"/>
      <c r="F458" s="1"/>
      <c r="R458" s="1"/>
      <c r="S458" s="1"/>
      <c r="T458" s="1"/>
      <c r="U458" s="1"/>
    </row>
    <row r="459" spans="5:21" x14ac:dyDescent="0.25">
      <c r="E459" s="1"/>
      <c r="F459" s="1"/>
      <c r="R459" s="1"/>
      <c r="S459" s="1"/>
      <c r="T459" s="1"/>
      <c r="U459" s="1"/>
    </row>
    <row r="460" spans="5:21" x14ac:dyDescent="0.25">
      <c r="E460" s="1"/>
      <c r="F460" s="1"/>
      <c r="R460" s="1"/>
      <c r="S460" s="1"/>
      <c r="T460" s="1"/>
      <c r="U460" s="1"/>
    </row>
    <row r="461" spans="5:21" x14ac:dyDescent="0.25">
      <c r="E461" s="1"/>
      <c r="F461" s="1"/>
      <c r="R461" s="1"/>
      <c r="S461" s="1"/>
      <c r="T461" s="1"/>
      <c r="U461" s="1"/>
    </row>
    <row r="462" spans="5:21" x14ac:dyDescent="0.25">
      <c r="E462" s="1"/>
      <c r="F462" s="1"/>
      <c r="R462" s="1"/>
      <c r="S462" s="1"/>
      <c r="T462" s="1"/>
      <c r="U462" s="1"/>
    </row>
    <row r="463" spans="5:21" x14ac:dyDescent="0.25">
      <c r="E463" s="1"/>
      <c r="F463" s="1"/>
      <c r="R463" s="1"/>
      <c r="S463" s="1"/>
      <c r="T463" s="1"/>
      <c r="U463" s="1"/>
    </row>
    <row r="464" spans="5:21" x14ac:dyDescent="0.25">
      <c r="E464" s="1"/>
      <c r="F464" s="1"/>
      <c r="R464" s="1"/>
      <c r="S464" s="1"/>
      <c r="T464" s="1"/>
      <c r="U464" s="1"/>
    </row>
    <row r="465" spans="5:21" x14ac:dyDescent="0.25">
      <c r="E465" s="1"/>
      <c r="F465" s="1"/>
      <c r="R465" s="1"/>
      <c r="S465" s="1"/>
      <c r="T465" s="1"/>
      <c r="U465" s="1"/>
    </row>
    <row r="466" spans="5:21" x14ac:dyDescent="0.25">
      <c r="E466" s="1"/>
      <c r="F466" s="1"/>
      <c r="R466" s="1"/>
      <c r="S466" s="1"/>
      <c r="T466" s="1"/>
      <c r="U466" s="1"/>
    </row>
    <row r="467" spans="5:21" x14ac:dyDescent="0.25">
      <c r="E467" s="1"/>
      <c r="F467" s="1"/>
      <c r="R467" s="1"/>
      <c r="S467" s="1"/>
      <c r="T467" s="1"/>
      <c r="U467" s="1"/>
    </row>
    <row r="468" spans="5:21" x14ac:dyDescent="0.25">
      <c r="E468" s="1"/>
      <c r="F468" s="1"/>
      <c r="R468" s="1"/>
      <c r="S468" s="1"/>
      <c r="T468" s="1"/>
      <c r="U468" s="1"/>
    </row>
    <row r="469" spans="5:21" x14ac:dyDescent="0.25">
      <c r="E469" s="1"/>
      <c r="F469" s="1"/>
      <c r="R469" s="1"/>
      <c r="S469" s="1"/>
      <c r="T469" s="1"/>
      <c r="U469" s="1"/>
    </row>
    <row r="470" spans="5:21" x14ac:dyDescent="0.25">
      <c r="E470" s="1"/>
      <c r="F470" s="1"/>
      <c r="R470" s="1"/>
      <c r="S470" s="1"/>
      <c r="T470" s="1"/>
      <c r="U470" s="1"/>
    </row>
    <row r="471" spans="5:21" x14ac:dyDescent="0.25">
      <c r="E471" s="1"/>
      <c r="F471" s="1"/>
      <c r="R471" s="1"/>
      <c r="S471" s="1"/>
      <c r="T471" s="1"/>
      <c r="U471" s="1"/>
    </row>
    <row r="472" spans="5:21" x14ac:dyDescent="0.25">
      <c r="E472" s="1"/>
      <c r="F472" s="1"/>
      <c r="R472" s="1"/>
      <c r="S472" s="1"/>
      <c r="T472" s="1"/>
      <c r="U472" s="1"/>
    </row>
    <row r="473" spans="5:21" x14ac:dyDescent="0.25">
      <c r="E473" s="1"/>
      <c r="F473" s="1"/>
      <c r="R473" s="1"/>
      <c r="S473" s="1"/>
      <c r="T473" s="1"/>
      <c r="U473" s="1"/>
    </row>
    <row r="474" spans="5:21" x14ac:dyDescent="0.25">
      <c r="E474" s="1"/>
      <c r="F474" s="1"/>
      <c r="R474" s="1"/>
      <c r="S474" s="1"/>
      <c r="T474" s="1"/>
      <c r="U474" s="1"/>
    </row>
    <row r="475" spans="5:21" x14ac:dyDescent="0.25">
      <c r="E475" s="1"/>
      <c r="F475" s="1"/>
      <c r="R475" s="1"/>
      <c r="S475" s="1"/>
      <c r="T475" s="1"/>
      <c r="U475" s="1"/>
    </row>
    <row r="476" spans="5:21" x14ac:dyDescent="0.25">
      <c r="E476" s="1"/>
      <c r="F476" s="1"/>
      <c r="R476" s="1"/>
      <c r="S476" s="1"/>
      <c r="T476" s="1"/>
      <c r="U476" s="1"/>
    </row>
    <row r="477" spans="5:21" x14ac:dyDescent="0.25">
      <c r="E477" s="1"/>
      <c r="F477" s="1"/>
      <c r="R477" s="1"/>
      <c r="S477" s="1"/>
      <c r="T477" s="1"/>
      <c r="U477" s="1"/>
    </row>
    <row r="478" spans="5:21" x14ac:dyDescent="0.25">
      <c r="E478" s="1"/>
      <c r="F478" s="1"/>
      <c r="R478" s="1"/>
      <c r="S478" s="1"/>
      <c r="T478" s="1"/>
      <c r="U478" s="1"/>
    </row>
    <row r="479" spans="5:21" x14ac:dyDescent="0.25">
      <c r="E479" s="1"/>
      <c r="F479" s="1"/>
      <c r="R479" s="1"/>
      <c r="S479" s="1"/>
      <c r="T479" s="1"/>
      <c r="U479" s="1"/>
    </row>
    <row r="480" spans="5:21" x14ac:dyDescent="0.25">
      <c r="E480" s="1"/>
      <c r="F480" s="1"/>
      <c r="R480" s="1"/>
      <c r="S480" s="1"/>
      <c r="T480" s="1"/>
      <c r="U480" s="1"/>
    </row>
    <row r="481" spans="5:21" x14ac:dyDescent="0.25">
      <c r="E481" s="1"/>
      <c r="F481" s="1"/>
      <c r="R481" s="1"/>
      <c r="S481" s="1"/>
      <c r="T481" s="1"/>
      <c r="U481" s="1"/>
    </row>
    <row r="482" spans="5:21" x14ac:dyDescent="0.25">
      <c r="E482" s="1"/>
      <c r="F482" s="1"/>
      <c r="R482" s="1"/>
      <c r="S482" s="1"/>
      <c r="T482" s="1"/>
      <c r="U482" s="1"/>
    </row>
    <row r="483" spans="5:21" x14ac:dyDescent="0.25">
      <c r="E483" s="1"/>
      <c r="F483" s="1"/>
      <c r="R483" s="1"/>
      <c r="S483" s="1"/>
      <c r="T483" s="1"/>
      <c r="U483" s="1"/>
    </row>
    <row r="484" spans="5:21" x14ac:dyDescent="0.25">
      <c r="E484" s="1"/>
      <c r="F484" s="1"/>
      <c r="R484" s="1"/>
      <c r="S484" s="1"/>
      <c r="T484" s="1"/>
      <c r="U484" s="1"/>
    </row>
    <row r="485" spans="5:21" x14ac:dyDescent="0.25">
      <c r="E485" s="1"/>
      <c r="F485" s="1"/>
      <c r="R485" s="1"/>
      <c r="S485" s="1"/>
      <c r="T485" s="1"/>
      <c r="U485" s="1"/>
    </row>
    <row r="486" spans="5:21" x14ac:dyDescent="0.25">
      <c r="E486" s="1"/>
      <c r="F486" s="1"/>
      <c r="R486" s="1"/>
      <c r="S486" s="1"/>
      <c r="T486" s="1"/>
      <c r="U486" s="1"/>
    </row>
    <row r="487" spans="5:21" x14ac:dyDescent="0.25">
      <c r="E487" s="1"/>
      <c r="F487" s="1"/>
      <c r="R487" s="1"/>
      <c r="S487" s="1"/>
      <c r="T487" s="1"/>
      <c r="U487" s="1"/>
    </row>
    <row r="488" spans="5:21" x14ac:dyDescent="0.25">
      <c r="E488" s="1"/>
      <c r="F488" s="1"/>
      <c r="R488" s="1"/>
      <c r="S488" s="1"/>
      <c r="T488" s="1"/>
      <c r="U488" s="1"/>
    </row>
    <row r="489" spans="5:21" x14ac:dyDescent="0.25">
      <c r="E489" s="1"/>
      <c r="F489" s="1"/>
      <c r="R489" s="1"/>
      <c r="S489" s="1"/>
      <c r="T489" s="1"/>
      <c r="U489" s="1"/>
    </row>
    <row r="490" spans="5:21" x14ac:dyDescent="0.25">
      <c r="E490" s="1"/>
      <c r="F490" s="1"/>
      <c r="R490" s="1"/>
      <c r="S490" s="1"/>
      <c r="T490" s="1"/>
      <c r="U490" s="1"/>
    </row>
    <row r="491" spans="5:21" x14ac:dyDescent="0.25">
      <c r="E491" s="1"/>
      <c r="F491" s="1"/>
      <c r="R491" s="1"/>
      <c r="S491" s="1"/>
      <c r="T491" s="1"/>
      <c r="U491" s="1"/>
    </row>
    <row r="492" spans="5:21" x14ac:dyDescent="0.25">
      <c r="E492" s="1"/>
      <c r="F492" s="1"/>
      <c r="R492" s="1"/>
      <c r="S492" s="1"/>
      <c r="T492" s="1"/>
      <c r="U492" s="1"/>
    </row>
    <row r="493" spans="5:21" x14ac:dyDescent="0.25">
      <c r="E493" s="1"/>
      <c r="F493" s="1"/>
      <c r="R493" s="1"/>
      <c r="S493" s="1"/>
      <c r="T493" s="1"/>
      <c r="U493" s="1"/>
    </row>
    <row r="494" spans="5:21" x14ac:dyDescent="0.25">
      <c r="E494" s="1"/>
      <c r="F494" s="1"/>
      <c r="R494" s="1"/>
      <c r="S494" s="1"/>
      <c r="T494" s="1"/>
      <c r="U494" s="1"/>
    </row>
    <row r="495" spans="5:21" x14ac:dyDescent="0.25">
      <c r="E495" s="1"/>
      <c r="F495" s="1"/>
      <c r="R495" s="1"/>
      <c r="S495" s="1"/>
      <c r="T495" s="1"/>
      <c r="U495" s="1"/>
    </row>
    <row r="496" spans="5:21" x14ac:dyDescent="0.25">
      <c r="E496" s="1"/>
      <c r="F496" s="1"/>
      <c r="R496" s="1"/>
      <c r="S496" s="1"/>
      <c r="T496" s="1"/>
      <c r="U496" s="1"/>
    </row>
    <row r="497" spans="5:21" x14ac:dyDescent="0.25">
      <c r="E497" s="1"/>
      <c r="F497" s="1"/>
      <c r="R497" s="1"/>
      <c r="S497" s="1"/>
      <c r="T497" s="1"/>
      <c r="U497" s="1"/>
    </row>
    <row r="498" spans="5:21" x14ac:dyDescent="0.25">
      <c r="E498" s="1"/>
      <c r="F498" s="1"/>
      <c r="R498" s="1"/>
      <c r="S498" s="1"/>
      <c r="T498" s="1"/>
      <c r="U498" s="1"/>
    </row>
    <row r="499" spans="5:21" x14ac:dyDescent="0.25">
      <c r="E499" s="1"/>
      <c r="F499" s="1"/>
      <c r="R499" s="1"/>
      <c r="S499" s="1"/>
      <c r="T499" s="1"/>
      <c r="U499" s="1"/>
    </row>
    <row r="500" spans="5:21" x14ac:dyDescent="0.25">
      <c r="E500" s="1"/>
      <c r="F500" s="1"/>
      <c r="R500" s="1"/>
      <c r="S500" s="1"/>
      <c r="T500" s="1"/>
      <c r="U500" s="1"/>
    </row>
    <row r="501" spans="5:21" x14ac:dyDescent="0.25">
      <c r="E501" s="1"/>
      <c r="F501" s="1"/>
      <c r="R501" s="1"/>
      <c r="S501" s="1"/>
      <c r="T501" s="1"/>
      <c r="U501" s="1"/>
    </row>
    <row r="502" spans="5:21" x14ac:dyDescent="0.25">
      <c r="E502" s="1"/>
      <c r="F502" s="1"/>
      <c r="R502" s="1"/>
      <c r="S502" s="1"/>
      <c r="T502" s="1"/>
      <c r="U502" s="1"/>
    </row>
    <row r="503" spans="5:21" x14ac:dyDescent="0.25">
      <c r="E503" s="1"/>
      <c r="F503" s="1"/>
      <c r="R503" s="1"/>
      <c r="S503" s="1"/>
      <c r="T503" s="1"/>
      <c r="U503" s="1"/>
    </row>
    <row r="504" spans="5:21" x14ac:dyDescent="0.25">
      <c r="E504" s="1"/>
      <c r="F504" s="1"/>
      <c r="R504" s="1"/>
      <c r="S504" s="1"/>
      <c r="T504" s="1"/>
      <c r="U504" s="1"/>
    </row>
    <row r="505" spans="5:21" x14ac:dyDescent="0.25">
      <c r="E505" s="1"/>
      <c r="F505" s="1"/>
      <c r="R505" s="1"/>
      <c r="S505" s="1"/>
      <c r="T505" s="1"/>
      <c r="U505" s="1"/>
    </row>
    <row r="506" spans="5:21" x14ac:dyDescent="0.25">
      <c r="E506" s="1"/>
      <c r="F506" s="1"/>
      <c r="R506" s="1"/>
      <c r="S506" s="1"/>
      <c r="T506" s="1"/>
      <c r="U506" s="1"/>
    </row>
    <row r="507" spans="5:21" x14ac:dyDescent="0.25">
      <c r="E507" s="1"/>
      <c r="F507" s="1"/>
      <c r="R507" s="1"/>
      <c r="S507" s="1"/>
      <c r="T507" s="1"/>
      <c r="U507" s="1"/>
    </row>
    <row r="508" spans="5:21" x14ac:dyDescent="0.25">
      <c r="E508" s="1"/>
      <c r="F508" s="1"/>
      <c r="R508" s="1"/>
      <c r="S508" s="1"/>
      <c r="T508" s="1"/>
      <c r="U508" s="1"/>
    </row>
    <row r="509" spans="5:21" x14ac:dyDescent="0.25">
      <c r="E509" s="1"/>
      <c r="F509" s="1"/>
      <c r="R509" s="1"/>
      <c r="S509" s="1"/>
      <c r="T509" s="1"/>
      <c r="U509" s="1"/>
    </row>
    <row r="510" spans="5:21" x14ac:dyDescent="0.25">
      <c r="E510" s="1"/>
      <c r="F510" s="1"/>
      <c r="R510" s="1"/>
      <c r="S510" s="1"/>
      <c r="T510" s="1"/>
      <c r="U510" s="1"/>
    </row>
    <row r="511" spans="5:21" x14ac:dyDescent="0.25">
      <c r="E511" s="1"/>
      <c r="F511" s="1"/>
      <c r="R511" s="1"/>
      <c r="S511" s="1"/>
      <c r="T511" s="1"/>
      <c r="U511" s="1"/>
    </row>
    <row r="512" spans="5:21" x14ac:dyDescent="0.25">
      <c r="E512" s="1"/>
      <c r="F512" s="1"/>
      <c r="R512" s="1"/>
      <c r="S512" s="1"/>
      <c r="T512" s="1"/>
      <c r="U512" s="1"/>
    </row>
    <row r="513" spans="5:21" x14ac:dyDescent="0.25">
      <c r="E513" s="1"/>
      <c r="F513" s="1"/>
      <c r="R513" s="1"/>
      <c r="S513" s="1"/>
      <c r="T513" s="1"/>
      <c r="U513" s="1"/>
    </row>
    <row r="514" spans="5:21" x14ac:dyDescent="0.25">
      <c r="E514" s="1"/>
      <c r="F514" s="1"/>
      <c r="R514" s="1"/>
      <c r="S514" s="1"/>
      <c r="T514" s="1"/>
      <c r="U514" s="1"/>
    </row>
    <row r="515" spans="5:21" x14ac:dyDescent="0.25">
      <c r="E515" s="1"/>
      <c r="F515" s="1"/>
      <c r="R515" s="1"/>
      <c r="S515" s="1"/>
      <c r="T515" s="1"/>
      <c r="U515" s="1"/>
    </row>
    <row r="516" spans="5:21" x14ac:dyDescent="0.25">
      <c r="E516" s="1"/>
      <c r="F516" s="1"/>
      <c r="R516" s="1"/>
      <c r="S516" s="1"/>
      <c r="T516" s="1"/>
      <c r="U516" s="1"/>
    </row>
    <row r="517" spans="5:21" x14ac:dyDescent="0.25">
      <c r="E517" s="1"/>
      <c r="F517" s="1"/>
      <c r="R517" s="1"/>
      <c r="S517" s="1"/>
      <c r="T517" s="1"/>
      <c r="U517" s="1"/>
    </row>
    <row r="518" spans="5:21" x14ac:dyDescent="0.25">
      <c r="E518" s="1"/>
      <c r="F518" s="1"/>
      <c r="R518" s="1"/>
      <c r="S518" s="1"/>
      <c r="T518" s="1"/>
      <c r="U518" s="1"/>
    </row>
    <row r="519" spans="5:21" x14ac:dyDescent="0.25">
      <c r="E519" s="1"/>
      <c r="F519" s="1"/>
      <c r="R519" s="1"/>
      <c r="S519" s="1"/>
      <c r="T519" s="1"/>
      <c r="U519" s="1"/>
    </row>
    <row r="520" spans="5:21" x14ac:dyDescent="0.25">
      <c r="E520" s="1"/>
      <c r="F520" s="1"/>
      <c r="R520" s="1"/>
      <c r="S520" s="1"/>
      <c r="T520" s="1"/>
      <c r="U520" s="1"/>
    </row>
    <row r="521" spans="5:21" x14ac:dyDescent="0.25">
      <c r="E521" s="1"/>
      <c r="F521" s="1"/>
      <c r="R521" s="1"/>
      <c r="S521" s="1"/>
      <c r="T521" s="1"/>
      <c r="U521" s="1"/>
    </row>
    <row r="522" spans="5:21" x14ac:dyDescent="0.25">
      <c r="E522" s="1"/>
      <c r="F522" s="1"/>
      <c r="R522" s="1"/>
      <c r="S522" s="1"/>
      <c r="T522" s="1"/>
      <c r="U522" s="1"/>
    </row>
    <row r="523" spans="5:21" x14ac:dyDescent="0.25">
      <c r="E523" s="1"/>
      <c r="F523" s="1"/>
      <c r="R523" s="1"/>
      <c r="S523" s="1"/>
      <c r="T523" s="1"/>
      <c r="U523" s="1"/>
    </row>
    <row r="524" spans="5:21" x14ac:dyDescent="0.25">
      <c r="E524" s="1"/>
      <c r="F524" s="1"/>
      <c r="R524" s="1"/>
      <c r="S524" s="1"/>
      <c r="T524" s="1"/>
      <c r="U524" s="1"/>
    </row>
    <row r="525" spans="5:21" x14ac:dyDescent="0.25">
      <c r="E525" s="1"/>
      <c r="F525" s="1"/>
      <c r="R525" s="1"/>
      <c r="S525" s="1"/>
      <c r="T525" s="1"/>
      <c r="U525" s="1"/>
    </row>
    <row r="526" spans="5:21" x14ac:dyDescent="0.25">
      <c r="E526" s="1"/>
      <c r="F526" s="1"/>
      <c r="R526" s="1"/>
      <c r="S526" s="1"/>
      <c r="T526" s="1"/>
      <c r="U526" s="1"/>
    </row>
    <row r="527" spans="5:21" x14ac:dyDescent="0.25">
      <c r="E527" s="1"/>
      <c r="F527" s="1"/>
      <c r="R527" s="1"/>
      <c r="S527" s="1"/>
      <c r="T527" s="1"/>
      <c r="U527" s="1"/>
    </row>
    <row r="528" spans="5:21" x14ac:dyDescent="0.25">
      <c r="E528" s="1"/>
      <c r="F528" s="1"/>
      <c r="R528" s="1"/>
      <c r="S528" s="1"/>
      <c r="T528" s="1"/>
      <c r="U528" s="1"/>
    </row>
    <row r="529" spans="5:21" x14ac:dyDescent="0.25">
      <c r="E529" s="1"/>
      <c r="F529" s="1"/>
      <c r="R529" s="1"/>
      <c r="S529" s="1"/>
      <c r="T529" s="1"/>
      <c r="U529" s="1"/>
    </row>
    <row r="530" spans="5:21" x14ac:dyDescent="0.25">
      <c r="E530" s="1"/>
      <c r="F530" s="1"/>
      <c r="R530" s="1"/>
      <c r="S530" s="1"/>
      <c r="T530" s="1"/>
      <c r="U530" s="1"/>
    </row>
    <row r="531" spans="5:21" x14ac:dyDescent="0.25">
      <c r="E531" s="1"/>
      <c r="F531" s="1"/>
      <c r="R531" s="1"/>
      <c r="S531" s="1"/>
      <c r="T531" s="1"/>
      <c r="U531" s="1"/>
    </row>
    <row r="532" spans="5:21" x14ac:dyDescent="0.25">
      <c r="E532" s="1"/>
      <c r="F532" s="1"/>
      <c r="R532" s="1"/>
      <c r="S532" s="1"/>
      <c r="T532" s="1"/>
      <c r="U532" s="1"/>
    </row>
    <row r="533" spans="5:21" x14ac:dyDescent="0.25">
      <c r="E533" s="1"/>
      <c r="F533" s="1"/>
      <c r="R533" s="1"/>
      <c r="S533" s="1"/>
      <c r="T533" s="1"/>
      <c r="U533" s="1"/>
    </row>
    <row r="534" spans="5:21" x14ac:dyDescent="0.25">
      <c r="E534" s="1"/>
      <c r="F534" s="1"/>
      <c r="R534" s="1"/>
      <c r="S534" s="1"/>
      <c r="T534" s="1"/>
      <c r="U534" s="1"/>
    </row>
    <row r="535" spans="5:21" x14ac:dyDescent="0.25">
      <c r="E535" s="1"/>
      <c r="F535" s="1"/>
      <c r="R535" s="1"/>
      <c r="S535" s="1"/>
      <c r="T535" s="1"/>
      <c r="U535" s="1"/>
    </row>
    <row r="536" spans="5:21" x14ac:dyDescent="0.25">
      <c r="E536" s="1"/>
      <c r="F536" s="1"/>
      <c r="R536" s="1"/>
      <c r="S536" s="1"/>
      <c r="T536" s="1"/>
      <c r="U536" s="1"/>
    </row>
    <row r="537" spans="5:21" x14ac:dyDescent="0.25">
      <c r="E537" s="1"/>
      <c r="F537" s="1"/>
      <c r="R537" s="1"/>
      <c r="S537" s="1"/>
      <c r="T537" s="1"/>
      <c r="U537" s="1"/>
    </row>
    <row r="538" spans="5:21" x14ac:dyDescent="0.25">
      <c r="E538" s="1"/>
      <c r="F538" s="1"/>
      <c r="R538" s="1"/>
      <c r="S538" s="1"/>
      <c r="T538" s="1"/>
      <c r="U538" s="1"/>
    </row>
    <row r="539" spans="5:21" x14ac:dyDescent="0.25">
      <c r="E539" s="1"/>
      <c r="F539" s="1"/>
      <c r="R539" s="1"/>
      <c r="S539" s="1"/>
      <c r="T539" s="1"/>
      <c r="U539" s="1"/>
    </row>
    <row r="540" spans="5:21" x14ac:dyDescent="0.25">
      <c r="E540" s="1"/>
      <c r="F540" s="1"/>
      <c r="R540" s="1"/>
      <c r="S540" s="1"/>
      <c r="T540" s="1"/>
      <c r="U540" s="1"/>
    </row>
    <row r="541" spans="5:21" x14ac:dyDescent="0.25">
      <c r="E541" s="1"/>
      <c r="F541" s="1"/>
      <c r="R541" s="1"/>
      <c r="S541" s="1"/>
      <c r="T541" s="1"/>
      <c r="U541" s="1"/>
    </row>
    <row r="542" spans="5:21" x14ac:dyDescent="0.25">
      <c r="E542" s="1"/>
      <c r="F542" s="1"/>
      <c r="R542" s="1"/>
      <c r="S542" s="1"/>
      <c r="T542" s="1"/>
      <c r="U542" s="1"/>
    </row>
    <row r="543" spans="5:21" x14ac:dyDescent="0.25">
      <c r="E543" s="1"/>
      <c r="F543" s="1"/>
      <c r="R543" s="1"/>
      <c r="S543" s="1"/>
      <c r="T543" s="1"/>
      <c r="U543" s="1"/>
    </row>
    <row r="544" spans="5:21" x14ac:dyDescent="0.25">
      <c r="E544" s="1"/>
      <c r="F544" s="1"/>
      <c r="R544" s="1"/>
      <c r="S544" s="1"/>
      <c r="T544" s="1"/>
      <c r="U544" s="1"/>
    </row>
    <row r="545" spans="5:21" x14ac:dyDescent="0.25">
      <c r="E545" s="1"/>
      <c r="F545" s="1"/>
      <c r="R545" s="1"/>
      <c r="S545" s="1"/>
      <c r="T545" s="1"/>
      <c r="U545" s="1"/>
    </row>
    <row r="546" spans="5:21" x14ac:dyDescent="0.25">
      <c r="E546" s="1"/>
      <c r="F546" s="1"/>
      <c r="R546" s="1"/>
      <c r="S546" s="1"/>
      <c r="T546" s="1"/>
      <c r="U546" s="1"/>
    </row>
    <row r="547" spans="5:21" x14ac:dyDescent="0.25">
      <c r="E547" s="1"/>
      <c r="F547" s="1"/>
      <c r="R547" s="1"/>
      <c r="S547" s="1"/>
      <c r="T547" s="1"/>
      <c r="U547" s="1"/>
    </row>
    <row r="548" spans="5:21" x14ac:dyDescent="0.25">
      <c r="E548" s="1"/>
      <c r="F548" s="1"/>
      <c r="R548" s="1"/>
      <c r="S548" s="1"/>
      <c r="T548" s="1"/>
      <c r="U548" s="1"/>
    </row>
    <row r="549" spans="5:21" x14ac:dyDescent="0.25">
      <c r="E549" s="1"/>
      <c r="F549" s="1"/>
      <c r="R549" s="1"/>
      <c r="S549" s="1"/>
      <c r="T549" s="1"/>
      <c r="U549" s="1"/>
    </row>
    <row r="550" spans="5:21" x14ac:dyDescent="0.25">
      <c r="E550" s="1"/>
      <c r="F550" s="1"/>
      <c r="R550" s="1"/>
      <c r="S550" s="1"/>
      <c r="T550" s="1"/>
      <c r="U550" s="1"/>
    </row>
    <row r="551" spans="5:21" x14ac:dyDescent="0.25">
      <c r="E551" s="1"/>
      <c r="F551" s="1"/>
      <c r="R551" s="1"/>
      <c r="S551" s="1"/>
      <c r="T551" s="1"/>
      <c r="U551" s="1"/>
    </row>
    <row r="552" spans="5:21" x14ac:dyDescent="0.25">
      <c r="E552" s="1"/>
      <c r="F552" s="1"/>
      <c r="R552" s="1"/>
      <c r="S552" s="1"/>
      <c r="T552" s="1"/>
      <c r="U552" s="1"/>
    </row>
    <row r="553" spans="5:21" x14ac:dyDescent="0.25">
      <c r="E553" s="1"/>
      <c r="F553" s="1"/>
      <c r="R553" s="1"/>
      <c r="S553" s="1"/>
      <c r="T553" s="1"/>
      <c r="U553" s="1"/>
    </row>
    <row r="554" spans="5:21" x14ac:dyDescent="0.25">
      <c r="E554" s="1"/>
      <c r="F554" s="1"/>
      <c r="R554" s="1"/>
      <c r="S554" s="1"/>
      <c r="T554" s="1"/>
      <c r="U554" s="1"/>
    </row>
    <row r="555" spans="5:21" x14ac:dyDescent="0.25">
      <c r="E555" s="1"/>
      <c r="F555" s="1"/>
      <c r="R555" s="1"/>
      <c r="S555" s="1"/>
      <c r="T555" s="1"/>
      <c r="U555" s="1"/>
    </row>
    <row r="556" spans="5:21" x14ac:dyDescent="0.25">
      <c r="E556" s="1"/>
      <c r="F556" s="1"/>
      <c r="R556" s="1"/>
      <c r="S556" s="1"/>
      <c r="T556" s="1"/>
      <c r="U556" s="1"/>
    </row>
    <row r="557" spans="5:21" x14ac:dyDescent="0.25">
      <c r="E557" s="1"/>
      <c r="F557" s="1"/>
      <c r="R557" s="1"/>
      <c r="S557" s="1"/>
      <c r="T557" s="1"/>
      <c r="U557" s="1"/>
    </row>
    <row r="558" spans="5:21" x14ac:dyDescent="0.25">
      <c r="E558" s="1"/>
      <c r="F558" s="1"/>
      <c r="R558" s="1"/>
      <c r="S558" s="1"/>
      <c r="T558" s="1"/>
      <c r="U558" s="1"/>
    </row>
    <row r="559" spans="5:21" x14ac:dyDescent="0.25">
      <c r="E559" s="1"/>
      <c r="F559" s="1"/>
      <c r="R559" s="1"/>
      <c r="S559" s="1"/>
      <c r="T559" s="1"/>
      <c r="U559" s="1"/>
    </row>
    <row r="560" spans="5:21" x14ac:dyDescent="0.25">
      <c r="E560" s="1"/>
      <c r="F560" s="1"/>
      <c r="R560" s="1"/>
      <c r="S560" s="1"/>
      <c r="T560" s="1"/>
      <c r="U560" s="1"/>
    </row>
    <row r="561" spans="5:21" x14ac:dyDescent="0.25">
      <c r="E561" s="1"/>
      <c r="F561" s="1"/>
      <c r="R561" s="1"/>
      <c r="S561" s="1"/>
      <c r="T561" s="1"/>
      <c r="U561" s="1"/>
    </row>
    <row r="562" spans="5:21" x14ac:dyDescent="0.25">
      <c r="E562" s="1"/>
      <c r="F562" s="1"/>
      <c r="R562" s="1"/>
      <c r="S562" s="1"/>
      <c r="T562" s="1"/>
      <c r="U562" s="1"/>
    </row>
    <row r="563" spans="5:21" x14ac:dyDescent="0.25">
      <c r="E563" s="1"/>
      <c r="F563" s="1"/>
      <c r="R563" s="1"/>
      <c r="S563" s="1"/>
      <c r="T563" s="1"/>
      <c r="U563" s="1"/>
    </row>
    <row r="564" spans="5:21" x14ac:dyDescent="0.25">
      <c r="E564" s="1"/>
      <c r="F564" s="1"/>
      <c r="R564" s="1"/>
      <c r="S564" s="1"/>
      <c r="T564" s="1"/>
      <c r="U564" s="1"/>
    </row>
    <row r="565" spans="5:21" x14ac:dyDescent="0.25">
      <c r="E565" s="1"/>
      <c r="F565" s="1"/>
      <c r="R565" s="1"/>
      <c r="S565" s="1"/>
      <c r="T565" s="1"/>
      <c r="U565" s="1"/>
    </row>
    <row r="566" spans="5:21" x14ac:dyDescent="0.25">
      <c r="E566" s="1"/>
      <c r="F566" s="1"/>
      <c r="R566" s="1"/>
      <c r="S566" s="1"/>
      <c r="T566" s="1"/>
      <c r="U566" s="1"/>
    </row>
    <row r="567" spans="5:21" x14ac:dyDescent="0.25">
      <c r="E567" s="1"/>
      <c r="F567" s="1"/>
      <c r="R567" s="1"/>
      <c r="S567" s="1"/>
      <c r="T567" s="1"/>
      <c r="U567" s="1"/>
    </row>
    <row r="568" spans="5:21" x14ac:dyDescent="0.25">
      <c r="E568" s="1"/>
      <c r="F568" s="1"/>
      <c r="R568" s="1"/>
      <c r="S568" s="1"/>
      <c r="T568" s="1"/>
      <c r="U568" s="1"/>
    </row>
    <row r="569" spans="5:21" x14ac:dyDescent="0.25">
      <c r="E569" s="1"/>
      <c r="F569" s="1"/>
      <c r="R569" s="1"/>
      <c r="S569" s="1"/>
      <c r="T569" s="1"/>
      <c r="U569" s="1"/>
    </row>
    <row r="570" spans="5:21" x14ac:dyDescent="0.25">
      <c r="E570" s="1"/>
      <c r="F570" s="1"/>
      <c r="R570" s="1"/>
      <c r="S570" s="1"/>
      <c r="T570" s="1"/>
      <c r="U570" s="1"/>
    </row>
    <row r="571" spans="5:21" x14ac:dyDescent="0.25">
      <c r="E571" s="1"/>
      <c r="F571" s="1"/>
      <c r="R571" s="1"/>
      <c r="S571" s="1"/>
      <c r="T571" s="1"/>
      <c r="U571" s="1"/>
    </row>
    <row r="572" spans="5:21" x14ac:dyDescent="0.25">
      <c r="E572" s="1"/>
      <c r="F572" s="1"/>
      <c r="R572" s="1"/>
      <c r="S572" s="1"/>
      <c r="T572" s="1"/>
      <c r="U572" s="1"/>
    </row>
    <row r="573" spans="5:21" x14ac:dyDescent="0.25">
      <c r="E573" s="1"/>
      <c r="F573" s="1"/>
      <c r="R573" s="1"/>
      <c r="S573" s="1"/>
      <c r="T573" s="1"/>
      <c r="U573" s="1"/>
    </row>
    <row r="574" spans="5:21" x14ac:dyDescent="0.25">
      <c r="E574" s="1"/>
      <c r="F574" s="1"/>
      <c r="R574" s="1"/>
      <c r="S574" s="1"/>
      <c r="T574" s="1"/>
      <c r="U574" s="1"/>
    </row>
    <row r="575" spans="5:21" x14ac:dyDescent="0.25">
      <c r="E575" s="1"/>
      <c r="F575" s="1"/>
      <c r="R575" s="1"/>
      <c r="S575" s="1"/>
      <c r="T575" s="1"/>
      <c r="U575" s="1"/>
    </row>
    <row r="576" spans="5:21" x14ac:dyDescent="0.25">
      <c r="E576" s="1"/>
      <c r="F576" s="1"/>
      <c r="R576" s="1"/>
      <c r="S576" s="1"/>
      <c r="T576" s="1"/>
      <c r="U576" s="1"/>
    </row>
    <row r="577" spans="5:21" x14ac:dyDescent="0.25">
      <c r="E577" s="1"/>
      <c r="F577" s="1"/>
      <c r="R577" s="1"/>
      <c r="S577" s="1"/>
      <c r="T577" s="1"/>
      <c r="U577" s="1"/>
    </row>
    <row r="578" spans="5:21" x14ac:dyDescent="0.25">
      <c r="E578" s="1"/>
      <c r="F578" s="1"/>
      <c r="R578" s="1"/>
      <c r="S578" s="1"/>
      <c r="T578" s="1"/>
      <c r="U578" s="1"/>
    </row>
    <row r="579" spans="5:21" x14ac:dyDescent="0.25">
      <c r="E579" s="1"/>
      <c r="F579" s="1"/>
      <c r="R579" s="1"/>
      <c r="S579" s="1"/>
      <c r="T579" s="1"/>
      <c r="U579" s="1"/>
    </row>
    <row r="580" spans="5:21" x14ac:dyDescent="0.25">
      <c r="E580" s="1"/>
      <c r="F580" s="1"/>
      <c r="R580" s="1"/>
      <c r="S580" s="1"/>
      <c r="T580" s="1"/>
      <c r="U580" s="1"/>
    </row>
    <row r="581" spans="5:21" x14ac:dyDescent="0.25">
      <c r="E581" s="1"/>
      <c r="F581" s="1"/>
      <c r="R581" s="1"/>
      <c r="S581" s="1"/>
      <c r="T581" s="1"/>
      <c r="U581" s="1"/>
    </row>
    <row r="582" spans="5:21" x14ac:dyDescent="0.25">
      <c r="E582" s="1"/>
      <c r="F582" s="1"/>
      <c r="R582" s="1"/>
      <c r="S582" s="1"/>
      <c r="T582" s="1"/>
      <c r="U582" s="1"/>
    </row>
    <row r="583" spans="5:21" x14ac:dyDescent="0.25">
      <c r="E583" s="1"/>
      <c r="F583" s="1"/>
      <c r="R583" s="1"/>
      <c r="S583" s="1"/>
      <c r="T583" s="1"/>
      <c r="U583" s="1"/>
    </row>
    <row r="584" spans="5:21" x14ac:dyDescent="0.25">
      <c r="E584" s="1"/>
      <c r="F584" s="1"/>
      <c r="R584" s="1"/>
      <c r="S584" s="1"/>
      <c r="T584" s="1"/>
      <c r="U584" s="1"/>
    </row>
    <row r="585" spans="5:21" x14ac:dyDescent="0.25">
      <c r="E585" s="1"/>
      <c r="F585" s="1"/>
      <c r="R585" s="1"/>
      <c r="S585" s="1"/>
      <c r="T585" s="1"/>
      <c r="U585" s="1"/>
    </row>
    <row r="586" spans="5:21" x14ac:dyDescent="0.25">
      <c r="E586" s="1"/>
      <c r="F586" s="1"/>
      <c r="R586" s="1"/>
      <c r="S586" s="1"/>
      <c r="T586" s="1"/>
      <c r="U586" s="1"/>
    </row>
    <row r="587" spans="5:21" x14ac:dyDescent="0.25">
      <c r="E587" s="1"/>
      <c r="F587" s="1"/>
      <c r="R587" s="1"/>
      <c r="S587" s="1"/>
      <c r="T587" s="1"/>
      <c r="U587" s="1"/>
    </row>
    <row r="588" spans="5:21" x14ac:dyDescent="0.25">
      <c r="E588" s="1"/>
      <c r="F588" s="1"/>
      <c r="R588" s="1"/>
      <c r="S588" s="1"/>
      <c r="T588" s="1"/>
      <c r="U588" s="1"/>
    </row>
    <row r="589" spans="5:21" x14ac:dyDescent="0.25">
      <c r="E589" s="1"/>
      <c r="F589" s="1"/>
      <c r="R589" s="1"/>
      <c r="S589" s="1"/>
      <c r="T589" s="1"/>
      <c r="U589" s="1"/>
    </row>
    <row r="590" spans="5:21" x14ac:dyDescent="0.25">
      <c r="E590" s="1"/>
      <c r="F590" s="1"/>
      <c r="R590" s="1"/>
      <c r="S590" s="1"/>
      <c r="T590" s="1"/>
      <c r="U590" s="1"/>
    </row>
    <row r="591" spans="5:21" x14ac:dyDescent="0.25">
      <c r="E591" s="1"/>
      <c r="F591" s="1"/>
      <c r="R591" s="1"/>
      <c r="S591" s="1"/>
      <c r="T591" s="1"/>
      <c r="U591" s="1"/>
    </row>
    <row r="592" spans="5:21" x14ac:dyDescent="0.25">
      <c r="E592" s="1"/>
      <c r="F592" s="1"/>
      <c r="R592" s="1"/>
      <c r="S592" s="1"/>
      <c r="T592" s="1"/>
      <c r="U592" s="1"/>
    </row>
    <row r="593" spans="5:21" x14ac:dyDescent="0.25">
      <c r="E593" s="1"/>
      <c r="F593" s="1"/>
      <c r="R593" s="1"/>
      <c r="S593" s="1"/>
      <c r="T593" s="1"/>
      <c r="U593" s="1"/>
    </row>
    <row r="594" spans="5:21" x14ac:dyDescent="0.25">
      <c r="E594" s="1"/>
      <c r="F594" s="1"/>
      <c r="R594" s="1"/>
      <c r="S594" s="1"/>
      <c r="T594" s="1"/>
      <c r="U594" s="1"/>
    </row>
    <row r="595" spans="5:21" x14ac:dyDescent="0.25">
      <c r="E595" s="1"/>
      <c r="F595" s="1"/>
      <c r="R595" s="1"/>
      <c r="S595" s="1"/>
      <c r="T595" s="1"/>
      <c r="U595" s="1"/>
    </row>
    <row r="596" spans="5:21" x14ac:dyDescent="0.25">
      <c r="E596" s="1"/>
      <c r="F596" s="1"/>
      <c r="R596" s="1"/>
      <c r="S596" s="1"/>
      <c r="T596" s="1"/>
      <c r="U596" s="1"/>
    </row>
    <row r="597" spans="5:21" x14ac:dyDescent="0.25">
      <c r="E597" s="1"/>
      <c r="F597" s="1"/>
      <c r="R597" s="1"/>
      <c r="S597" s="1"/>
      <c r="T597" s="1"/>
      <c r="U597" s="1"/>
    </row>
    <row r="598" spans="5:21" x14ac:dyDescent="0.25">
      <c r="E598" s="1"/>
      <c r="F598" s="1"/>
      <c r="R598" s="1"/>
      <c r="S598" s="1"/>
      <c r="T598" s="1"/>
      <c r="U598" s="1"/>
    </row>
    <row r="599" spans="5:21" x14ac:dyDescent="0.25">
      <c r="E599" s="1"/>
      <c r="F599" s="1"/>
      <c r="R599" s="1"/>
      <c r="S599" s="1"/>
      <c r="T599" s="1"/>
      <c r="U599" s="1"/>
    </row>
    <row r="600" spans="5:21" x14ac:dyDescent="0.25">
      <c r="E600" s="1"/>
      <c r="F600" s="1"/>
      <c r="R600" s="1"/>
      <c r="S600" s="1"/>
      <c r="T600" s="1"/>
      <c r="U600" s="1"/>
    </row>
    <row r="601" spans="5:21" x14ac:dyDescent="0.25">
      <c r="E601" s="1"/>
      <c r="F601" s="1"/>
      <c r="R601" s="1"/>
      <c r="S601" s="1"/>
      <c r="T601" s="1"/>
      <c r="U601" s="1"/>
    </row>
    <row r="602" spans="5:21" x14ac:dyDescent="0.25">
      <c r="E602" s="1"/>
      <c r="F602" s="1"/>
      <c r="R602" s="1"/>
      <c r="S602" s="1"/>
      <c r="T602" s="1"/>
      <c r="U602" s="1"/>
    </row>
    <row r="603" spans="5:21" x14ac:dyDescent="0.25">
      <c r="E603" s="1"/>
      <c r="F603" s="1"/>
      <c r="R603" s="1"/>
      <c r="S603" s="1"/>
      <c r="T603" s="1"/>
      <c r="U603" s="1"/>
    </row>
    <row r="604" spans="5:21" x14ac:dyDescent="0.25">
      <c r="E604" s="1"/>
      <c r="F604" s="1"/>
      <c r="R604" s="1"/>
      <c r="S604" s="1"/>
      <c r="T604" s="1"/>
      <c r="U604" s="1"/>
    </row>
    <row r="605" spans="5:21" x14ac:dyDescent="0.25">
      <c r="E605" s="1"/>
      <c r="F605" s="1"/>
      <c r="R605" s="1"/>
      <c r="S605" s="1"/>
      <c r="T605" s="1"/>
      <c r="U605" s="1"/>
    </row>
    <row r="606" spans="5:21" x14ac:dyDescent="0.25">
      <c r="E606" s="1"/>
      <c r="F606" s="1"/>
      <c r="R606" s="1"/>
      <c r="S606" s="1"/>
      <c r="T606" s="1"/>
      <c r="U606" s="1"/>
    </row>
    <row r="607" spans="5:21" x14ac:dyDescent="0.25">
      <c r="E607" s="1"/>
      <c r="F607" s="1"/>
      <c r="R607" s="1"/>
      <c r="S607" s="1"/>
      <c r="T607" s="1"/>
      <c r="U607" s="1"/>
    </row>
    <row r="608" spans="5:21" x14ac:dyDescent="0.25">
      <c r="E608" s="1"/>
      <c r="F608" s="1"/>
      <c r="R608" s="1"/>
      <c r="S608" s="1"/>
      <c r="T608" s="1"/>
      <c r="U608" s="1"/>
    </row>
    <row r="609" spans="5:21" x14ac:dyDescent="0.25">
      <c r="E609" s="1"/>
      <c r="F609" s="1"/>
      <c r="R609" s="1"/>
      <c r="S609" s="1"/>
      <c r="T609" s="1"/>
      <c r="U609" s="1"/>
    </row>
    <row r="610" spans="5:21" x14ac:dyDescent="0.25">
      <c r="E610" s="1"/>
      <c r="F610" s="1"/>
      <c r="R610" s="1"/>
      <c r="S610" s="1"/>
      <c r="T610" s="1"/>
      <c r="U610" s="1"/>
    </row>
    <row r="611" spans="5:21" x14ac:dyDescent="0.25">
      <c r="E611" s="1"/>
      <c r="F611" s="1"/>
      <c r="R611" s="1"/>
      <c r="S611" s="1"/>
      <c r="T611" s="1"/>
      <c r="U611" s="1"/>
    </row>
    <row r="612" spans="5:21" x14ac:dyDescent="0.25">
      <c r="E612" s="1"/>
      <c r="F612" s="1"/>
      <c r="R612" s="1"/>
      <c r="S612" s="1"/>
      <c r="T612" s="1"/>
      <c r="U612" s="1"/>
    </row>
    <row r="613" spans="5:21" x14ac:dyDescent="0.25">
      <c r="E613" s="1"/>
      <c r="F613" s="1"/>
      <c r="R613" s="1"/>
      <c r="S613" s="1"/>
      <c r="T613" s="1"/>
      <c r="U613" s="1"/>
    </row>
    <row r="614" spans="5:21" x14ac:dyDescent="0.25">
      <c r="E614" s="1"/>
      <c r="F614" s="1"/>
      <c r="R614" s="1"/>
      <c r="S614" s="1"/>
      <c r="T614" s="1"/>
      <c r="U614" s="1"/>
    </row>
    <row r="615" spans="5:21" x14ac:dyDescent="0.25">
      <c r="E615" s="1"/>
      <c r="F615" s="1"/>
      <c r="R615" s="1"/>
      <c r="S615" s="1"/>
      <c r="T615" s="1"/>
      <c r="U615" s="1"/>
    </row>
    <row r="616" spans="5:21" x14ac:dyDescent="0.25">
      <c r="E616" s="1"/>
      <c r="F616" s="1"/>
      <c r="R616" s="1"/>
      <c r="S616" s="1"/>
      <c r="T616" s="1"/>
      <c r="U616" s="1"/>
    </row>
    <row r="617" spans="5:21" x14ac:dyDescent="0.25">
      <c r="E617" s="1"/>
      <c r="F617" s="1"/>
      <c r="R617" s="1"/>
      <c r="S617" s="1"/>
      <c r="T617" s="1"/>
      <c r="U617" s="1"/>
    </row>
    <row r="618" spans="5:21" x14ac:dyDescent="0.25">
      <c r="E618" s="1"/>
      <c r="F618" s="1"/>
      <c r="R618" s="1"/>
      <c r="S618" s="1"/>
      <c r="T618" s="1"/>
      <c r="U618" s="1"/>
    </row>
    <row r="619" spans="5:21" x14ac:dyDescent="0.25">
      <c r="E619" s="1"/>
      <c r="F619" s="1"/>
      <c r="R619" s="1"/>
      <c r="S619" s="1"/>
      <c r="T619" s="1"/>
      <c r="U619" s="1"/>
    </row>
    <row r="620" spans="5:21" x14ac:dyDescent="0.25">
      <c r="E620" s="1"/>
      <c r="F620" s="1"/>
      <c r="R620" s="1"/>
      <c r="S620" s="1"/>
      <c r="T620" s="1"/>
      <c r="U620" s="1"/>
    </row>
    <row r="621" spans="5:21" x14ac:dyDescent="0.25">
      <c r="E621" s="1"/>
      <c r="F621" s="1"/>
      <c r="R621" s="1"/>
      <c r="S621" s="1"/>
      <c r="T621" s="1"/>
      <c r="U621" s="1"/>
    </row>
    <row r="622" spans="5:21" x14ac:dyDescent="0.25">
      <c r="E622" s="1"/>
      <c r="F622" s="1"/>
      <c r="R622" s="1"/>
      <c r="S622" s="1"/>
      <c r="T622" s="1"/>
      <c r="U622" s="1"/>
    </row>
    <row r="623" spans="5:21" x14ac:dyDescent="0.25">
      <c r="E623" s="1"/>
      <c r="F623" s="1"/>
      <c r="R623" s="1"/>
      <c r="S623" s="1"/>
      <c r="T623" s="1"/>
      <c r="U623" s="1"/>
    </row>
    <row r="624" spans="5:21" x14ac:dyDescent="0.25">
      <c r="E624" s="1"/>
      <c r="F624" s="1"/>
      <c r="R624" s="1"/>
      <c r="S624" s="1"/>
      <c r="T624" s="1"/>
      <c r="U624" s="1"/>
    </row>
    <row r="625" spans="5:21" x14ac:dyDescent="0.25">
      <c r="E625" s="1"/>
      <c r="F625" s="1"/>
      <c r="R625" s="1"/>
      <c r="S625" s="1"/>
      <c r="T625" s="1"/>
      <c r="U625" s="1"/>
    </row>
    <row r="626" spans="5:21" x14ac:dyDescent="0.25">
      <c r="E626" s="1"/>
      <c r="F626" s="1"/>
      <c r="R626" s="1"/>
      <c r="S626" s="1"/>
      <c r="T626" s="1"/>
      <c r="U626" s="1"/>
    </row>
    <row r="627" spans="5:21" x14ac:dyDescent="0.25">
      <c r="E627" s="1"/>
      <c r="F627" s="1"/>
      <c r="R627" s="1"/>
      <c r="S627" s="1"/>
      <c r="T627" s="1"/>
      <c r="U627" s="1"/>
    </row>
    <row r="628" spans="5:21" x14ac:dyDescent="0.25">
      <c r="E628" s="1"/>
      <c r="F628" s="1"/>
      <c r="R628" s="1"/>
      <c r="S628" s="1"/>
      <c r="T628" s="1"/>
      <c r="U628" s="1"/>
    </row>
    <row r="629" spans="5:21" x14ac:dyDescent="0.25">
      <c r="E629" s="1"/>
      <c r="F629" s="1"/>
      <c r="R629" s="1"/>
      <c r="S629" s="1"/>
      <c r="T629" s="1"/>
      <c r="U629" s="1"/>
    </row>
    <row r="630" spans="5:21" x14ac:dyDescent="0.25">
      <c r="E630" s="1"/>
      <c r="F630" s="1"/>
      <c r="R630" s="1"/>
      <c r="S630" s="1"/>
      <c r="T630" s="1"/>
      <c r="U630" s="1"/>
    </row>
    <row r="631" spans="5:21" x14ac:dyDescent="0.25">
      <c r="E631" s="1"/>
      <c r="F631" s="1"/>
      <c r="R631" s="1"/>
      <c r="S631" s="1"/>
      <c r="T631" s="1"/>
      <c r="U631" s="1"/>
    </row>
    <row r="632" spans="5:21" x14ac:dyDescent="0.25">
      <c r="E632" s="1"/>
      <c r="F632" s="1"/>
      <c r="R632" s="1"/>
      <c r="S632" s="1"/>
      <c r="T632" s="1"/>
      <c r="U632" s="1"/>
    </row>
    <row r="633" spans="5:21" x14ac:dyDescent="0.25">
      <c r="E633" s="1"/>
      <c r="F633" s="1"/>
      <c r="R633" s="1"/>
      <c r="S633" s="1"/>
      <c r="T633" s="1"/>
      <c r="U633" s="1"/>
    </row>
    <row r="634" spans="5:21" x14ac:dyDescent="0.25">
      <c r="E634" s="1"/>
      <c r="F634" s="1"/>
      <c r="R634" s="1"/>
      <c r="S634" s="1"/>
      <c r="T634" s="1"/>
      <c r="U634" s="1"/>
    </row>
    <row r="635" spans="5:21" x14ac:dyDescent="0.25">
      <c r="E635" s="1"/>
      <c r="F635" s="1"/>
      <c r="R635" s="1"/>
      <c r="S635" s="1"/>
      <c r="T635" s="1"/>
      <c r="U635" s="1"/>
    </row>
    <row r="636" spans="5:21" x14ac:dyDescent="0.25">
      <c r="E636" s="1"/>
      <c r="F636" s="1"/>
      <c r="R636" s="1"/>
      <c r="S636" s="1"/>
      <c r="T636" s="1"/>
      <c r="U636" s="1"/>
    </row>
    <row r="637" spans="5:21" x14ac:dyDescent="0.25">
      <c r="E637" s="1"/>
      <c r="F637" s="1"/>
      <c r="R637" s="1"/>
      <c r="S637" s="1"/>
      <c r="T637" s="1"/>
      <c r="U637" s="1"/>
    </row>
    <row r="638" spans="5:21" x14ac:dyDescent="0.25">
      <c r="E638" s="1"/>
      <c r="F638" s="1"/>
      <c r="R638" s="1"/>
      <c r="S638" s="1"/>
      <c r="T638" s="1"/>
      <c r="U638" s="1"/>
    </row>
    <row r="639" spans="5:21" x14ac:dyDescent="0.25">
      <c r="E639" s="1"/>
      <c r="F639" s="1"/>
      <c r="R639" s="1"/>
      <c r="S639" s="1"/>
      <c r="T639" s="1"/>
      <c r="U639" s="1"/>
    </row>
    <row r="640" spans="5:21" x14ac:dyDescent="0.25">
      <c r="E640" s="1"/>
      <c r="F640" s="1"/>
      <c r="R640" s="1"/>
      <c r="S640" s="1"/>
      <c r="T640" s="1"/>
      <c r="U640" s="1"/>
    </row>
    <row r="641" spans="5:21" x14ac:dyDescent="0.25">
      <c r="E641" s="1"/>
      <c r="F641" s="1"/>
      <c r="R641" s="1"/>
      <c r="S641" s="1"/>
      <c r="T641" s="1"/>
      <c r="U641" s="1"/>
    </row>
    <row r="642" spans="5:21" x14ac:dyDescent="0.25">
      <c r="E642" s="1"/>
      <c r="F642" s="1"/>
      <c r="R642" s="1"/>
      <c r="S642" s="1"/>
      <c r="T642" s="1"/>
      <c r="U642" s="1"/>
    </row>
    <row r="643" spans="5:21" x14ac:dyDescent="0.25">
      <c r="E643" s="1"/>
      <c r="F643" s="1"/>
      <c r="R643" s="1"/>
      <c r="S643" s="1"/>
      <c r="T643" s="1"/>
      <c r="U643" s="1"/>
    </row>
    <row r="644" spans="5:21" x14ac:dyDescent="0.25">
      <c r="E644" s="1"/>
      <c r="F644" s="1"/>
      <c r="R644" s="1"/>
      <c r="S644" s="1"/>
      <c r="T644" s="1"/>
      <c r="U644" s="1"/>
    </row>
    <row r="645" spans="5:21" x14ac:dyDescent="0.25">
      <c r="E645" s="1"/>
      <c r="F645" s="1"/>
      <c r="R645" s="1"/>
      <c r="S645" s="1"/>
      <c r="T645" s="1"/>
      <c r="U645" s="1"/>
    </row>
    <row r="646" spans="5:21" x14ac:dyDescent="0.25">
      <c r="E646" s="1"/>
      <c r="F646" s="1"/>
      <c r="R646" s="1"/>
      <c r="S646" s="1"/>
      <c r="T646" s="1"/>
      <c r="U646" s="1"/>
    </row>
    <row r="647" spans="5:21" x14ac:dyDescent="0.25">
      <c r="E647" s="1"/>
      <c r="F647" s="1"/>
      <c r="R647" s="1"/>
      <c r="S647" s="1"/>
      <c r="T647" s="1"/>
      <c r="U647" s="1"/>
    </row>
    <row r="648" spans="5:21" x14ac:dyDescent="0.25">
      <c r="E648" s="1"/>
      <c r="F648" s="1"/>
      <c r="R648" s="1"/>
      <c r="S648" s="1"/>
      <c r="T648" s="1"/>
      <c r="U648" s="1"/>
    </row>
    <row r="649" spans="5:21" x14ac:dyDescent="0.25">
      <c r="E649" s="1"/>
      <c r="F649" s="1"/>
      <c r="R649" s="1"/>
      <c r="S649" s="1"/>
      <c r="T649" s="1"/>
      <c r="U649" s="1"/>
    </row>
    <row r="650" spans="5:21" x14ac:dyDescent="0.25">
      <c r="E650" s="1"/>
      <c r="F650" s="1"/>
      <c r="R650" s="1"/>
      <c r="S650" s="1"/>
      <c r="T650" s="1"/>
      <c r="U650" s="1"/>
    </row>
    <row r="651" spans="5:21" x14ac:dyDescent="0.25">
      <c r="E651" s="1"/>
      <c r="F651" s="1"/>
      <c r="R651" s="1"/>
      <c r="S651" s="1"/>
      <c r="T651" s="1"/>
      <c r="U651" s="1"/>
    </row>
    <row r="652" spans="5:21" x14ac:dyDescent="0.25">
      <c r="E652" s="1"/>
      <c r="F652" s="1"/>
      <c r="R652" s="1"/>
      <c r="S652" s="1"/>
      <c r="T652" s="1"/>
      <c r="U652" s="1"/>
    </row>
    <row r="653" spans="5:21" x14ac:dyDescent="0.25">
      <c r="E653" s="1"/>
      <c r="F653" s="1"/>
      <c r="R653" s="1"/>
      <c r="S653" s="1"/>
      <c r="T653" s="1"/>
      <c r="U653" s="1"/>
    </row>
    <row r="654" spans="5:21" x14ac:dyDescent="0.25">
      <c r="E654" s="1"/>
      <c r="F654" s="1"/>
      <c r="R654" s="1"/>
      <c r="S654" s="1"/>
      <c r="T654" s="1"/>
      <c r="U654" s="1"/>
    </row>
    <row r="655" spans="5:21" x14ac:dyDescent="0.25">
      <c r="E655" s="1"/>
      <c r="F655" s="1"/>
      <c r="R655" s="1"/>
      <c r="S655" s="1"/>
      <c r="T655" s="1"/>
      <c r="U655" s="1"/>
    </row>
    <row r="656" spans="5:21" x14ac:dyDescent="0.25">
      <c r="E656" s="1"/>
      <c r="F656" s="1"/>
      <c r="R656" s="1"/>
      <c r="S656" s="1"/>
      <c r="T656" s="1"/>
      <c r="U656" s="1"/>
    </row>
    <row r="657" spans="5:21" x14ac:dyDescent="0.25">
      <c r="E657" s="1"/>
      <c r="F657" s="1"/>
      <c r="R657" s="1"/>
      <c r="S657" s="1"/>
      <c r="T657" s="1"/>
      <c r="U657" s="1"/>
    </row>
    <row r="658" spans="5:21" x14ac:dyDescent="0.25">
      <c r="E658" s="1"/>
      <c r="F658" s="1"/>
      <c r="R658" s="1"/>
      <c r="S658" s="1"/>
      <c r="T658" s="1"/>
      <c r="U658" s="1"/>
    </row>
    <row r="659" spans="5:21" x14ac:dyDescent="0.25">
      <c r="E659" s="1"/>
      <c r="F659" s="1"/>
      <c r="R659" s="1"/>
      <c r="S659" s="1"/>
      <c r="T659" s="1"/>
      <c r="U659" s="1"/>
    </row>
    <row r="660" spans="5:21" x14ac:dyDescent="0.25">
      <c r="E660" s="1"/>
      <c r="F660" s="1"/>
      <c r="R660" s="1"/>
      <c r="S660" s="1"/>
      <c r="T660" s="1"/>
      <c r="U660" s="1"/>
    </row>
    <row r="661" spans="5:21" x14ac:dyDescent="0.25">
      <c r="E661" s="1"/>
      <c r="F661" s="1"/>
      <c r="R661" s="1"/>
      <c r="S661" s="1"/>
      <c r="T661" s="1"/>
      <c r="U661" s="1"/>
    </row>
    <row r="662" spans="5:21" x14ac:dyDescent="0.25">
      <c r="E662" s="1"/>
      <c r="F662" s="1"/>
      <c r="R662" s="1"/>
      <c r="S662" s="1"/>
      <c r="T662" s="1"/>
      <c r="U662" s="1"/>
    </row>
    <row r="663" spans="5:21" x14ac:dyDescent="0.25">
      <c r="E663" s="1"/>
      <c r="F663" s="1"/>
      <c r="R663" s="1"/>
      <c r="S663" s="1"/>
      <c r="T663" s="1"/>
      <c r="U663" s="1"/>
    </row>
    <row r="664" spans="5:21" x14ac:dyDescent="0.25">
      <c r="E664" s="1"/>
      <c r="F664" s="1"/>
      <c r="R664" s="1"/>
      <c r="S664" s="1"/>
      <c r="T664" s="1"/>
      <c r="U664" s="1"/>
    </row>
    <row r="665" spans="5:21" x14ac:dyDescent="0.25">
      <c r="E665" s="1"/>
      <c r="F665" s="1"/>
      <c r="R665" s="1"/>
      <c r="S665" s="1"/>
      <c r="T665" s="1"/>
      <c r="U665" s="1"/>
    </row>
    <row r="666" spans="5:21" x14ac:dyDescent="0.25">
      <c r="E666" s="1"/>
      <c r="F666" s="1"/>
      <c r="R666" s="1"/>
      <c r="S666" s="1"/>
      <c r="T666" s="1"/>
      <c r="U666" s="1"/>
    </row>
    <row r="667" spans="5:21" x14ac:dyDescent="0.25">
      <c r="E667" s="1"/>
      <c r="F667" s="1"/>
      <c r="R667" s="1"/>
      <c r="S667" s="1"/>
      <c r="T667" s="1"/>
      <c r="U667" s="1"/>
    </row>
    <row r="668" spans="5:21" x14ac:dyDescent="0.25">
      <c r="E668" s="1"/>
      <c r="F668" s="1"/>
      <c r="R668" s="1"/>
      <c r="S668" s="1"/>
      <c r="T668" s="1"/>
      <c r="U668" s="1"/>
    </row>
    <row r="669" spans="5:21" x14ac:dyDescent="0.25">
      <c r="E669" s="1"/>
      <c r="F669" s="1"/>
      <c r="R669" s="1"/>
      <c r="S669" s="1"/>
      <c r="T669" s="1"/>
      <c r="U669" s="1"/>
    </row>
    <row r="670" spans="5:21" x14ac:dyDescent="0.25">
      <c r="E670" s="1"/>
      <c r="F670" s="1"/>
      <c r="R670" s="1"/>
      <c r="S670" s="1"/>
      <c r="T670" s="1"/>
      <c r="U670" s="1"/>
    </row>
    <row r="671" spans="5:21" x14ac:dyDescent="0.25">
      <c r="E671" s="1"/>
      <c r="F671" s="1"/>
      <c r="R671" s="1"/>
      <c r="S671" s="1"/>
      <c r="T671" s="1"/>
      <c r="U671" s="1"/>
    </row>
    <row r="672" spans="5:21" x14ac:dyDescent="0.25">
      <c r="E672" s="1"/>
      <c r="F672" s="1"/>
      <c r="R672" s="1"/>
      <c r="S672" s="1"/>
      <c r="T672" s="1"/>
      <c r="U672" s="1"/>
    </row>
    <row r="673" spans="5:21" x14ac:dyDescent="0.25">
      <c r="E673" s="1"/>
      <c r="F673" s="1"/>
      <c r="R673" s="1"/>
      <c r="S673" s="1"/>
      <c r="T673" s="1"/>
      <c r="U673" s="1"/>
    </row>
    <row r="674" spans="5:21" x14ac:dyDescent="0.25">
      <c r="E674" s="1"/>
      <c r="F674" s="1"/>
      <c r="R674" s="1"/>
      <c r="S674" s="1"/>
      <c r="T674" s="1"/>
      <c r="U674" s="1"/>
    </row>
    <row r="675" spans="5:21" x14ac:dyDescent="0.25">
      <c r="E675" s="1"/>
      <c r="F675" s="1"/>
      <c r="R675" s="1"/>
      <c r="S675" s="1"/>
      <c r="T675" s="1"/>
      <c r="U675" s="1"/>
    </row>
    <row r="676" spans="5:21" x14ac:dyDescent="0.25">
      <c r="E676" s="1"/>
      <c r="F676" s="1"/>
      <c r="R676" s="1"/>
      <c r="S676" s="1"/>
      <c r="T676" s="1"/>
      <c r="U676" s="1"/>
    </row>
    <row r="677" spans="5:21" x14ac:dyDescent="0.25">
      <c r="E677" s="1"/>
      <c r="F677" s="1"/>
      <c r="R677" s="1"/>
      <c r="S677" s="1"/>
      <c r="T677" s="1"/>
      <c r="U677" s="1"/>
    </row>
    <row r="678" spans="5:21" x14ac:dyDescent="0.25">
      <c r="E678" s="1"/>
      <c r="F678" s="1"/>
      <c r="R678" s="1"/>
      <c r="S678" s="1"/>
      <c r="T678" s="1"/>
      <c r="U678" s="1"/>
    </row>
    <row r="679" spans="5:21" x14ac:dyDescent="0.25">
      <c r="E679" s="1"/>
      <c r="F679" s="1"/>
      <c r="R679" s="1"/>
      <c r="S679" s="1"/>
      <c r="T679" s="1"/>
      <c r="U679" s="1"/>
    </row>
    <row r="680" spans="5:21" x14ac:dyDescent="0.25">
      <c r="E680" s="1"/>
      <c r="F680" s="1"/>
      <c r="R680" s="1"/>
      <c r="S680" s="1"/>
      <c r="T680" s="1"/>
      <c r="U680" s="1"/>
    </row>
    <row r="681" spans="5:21" x14ac:dyDescent="0.25">
      <c r="E681" s="1"/>
      <c r="F681" s="1"/>
      <c r="R681" s="1"/>
      <c r="S681" s="1"/>
      <c r="T681" s="1"/>
      <c r="U681" s="1"/>
    </row>
    <row r="682" spans="5:21" x14ac:dyDescent="0.25">
      <c r="E682" s="1"/>
      <c r="F682" s="1"/>
      <c r="R682" s="1"/>
      <c r="S682" s="1"/>
      <c r="T682" s="1"/>
      <c r="U682" s="1"/>
    </row>
    <row r="683" spans="5:21" x14ac:dyDescent="0.25">
      <c r="E683" s="1"/>
      <c r="F683" s="1"/>
      <c r="R683" s="1"/>
      <c r="S683" s="1"/>
      <c r="T683" s="1"/>
      <c r="U683" s="1"/>
    </row>
    <row r="684" spans="5:21" x14ac:dyDescent="0.25">
      <c r="E684" s="1"/>
      <c r="F684" s="1"/>
      <c r="R684" s="1"/>
      <c r="S684" s="1"/>
      <c r="T684" s="1"/>
      <c r="U684" s="1"/>
    </row>
    <row r="685" spans="5:21" x14ac:dyDescent="0.25">
      <c r="E685" s="1"/>
      <c r="F685" s="1"/>
      <c r="R685" s="1"/>
      <c r="S685" s="1"/>
      <c r="T685" s="1"/>
      <c r="U685" s="1"/>
    </row>
    <row r="686" spans="5:21" x14ac:dyDescent="0.25">
      <c r="E686" s="1"/>
      <c r="F686" s="1"/>
      <c r="R686" s="1"/>
      <c r="S686" s="1"/>
      <c r="T686" s="1"/>
      <c r="U686" s="1"/>
    </row>
    <row r="687" spans="5:21" x14ac:dyDescent="0.25">
      <c r="E687" s="1"/>
      <c r="F687" s="1"/>
      <c r="R687" s="1"/>
      <c r="S687" s="1"/>
      <c r="T687" s="1"/>
      <c r="U687" s="1"/>
    </row>
    <row r="688" spans="5:21" x14ac:dyDescent="0.25">
      <c r="E688" s="1"/>
      <c r="F688" s="1"/>
      <c r="R688" s="1"/>
      <c r="S688" s="1"/>
      <c r="T688" s="1"/>
      <c r="U688" s="1"/>
    </row>
    <row r="689" spans="5:21" x14ac:dyDescent="0.25">
      <c r="E689" s="1"/>
      <c r="F689" s="1"/>
      <c r="R689" s="1"/>
      <c r="S689" s="1"/>
      <c r="T689" s="1"/>
      <c r="U689" s="1"/>
    </row>
    <row r="690" spans="5:21" x14ac:dyDescent="0.25">
      <c r="E690" s="1"/>
      <c r="F690" s="1"/>
      <c r="R690" s="1"/>
      <c r="S690" s="1"/>
      <c r="T690" s="1"/>
      <c r="U690" s="1"/>
    </row>
    <row r="691" spans="5:21" x14ac:dyDescent="0.25">
      <c r="E691" s="1"/>
      <c r="F691" s="1"/>
      <c r="R691" s="1"/>
      <c r="S691" s="1"/>
      <c r="T691" s="1"/>
      <c r="U691" s="1"/>
    </row>
    <row r="692" spans="5:21" x14ac:dyDescent="0.25">
      <c r="E692" s="1"/>
      <c r="F692" s="1"/>
      <c r="R692" s="1"/>
      <c r="S692" s="1"/>
      <c r="T692" s="1"/>
      <c r="U692" s="1"/>
    </row>
    <row r="693" spans="5:21" x14ac:dyDescent="0.25">
      <c r="E693" s="1"/>
      <c r="F693" s="1"/>
      <c r="R693" s="1"/>
      <c r="S693" s="1"/>
      <c r="T693" s="1"/>
      <c r="U693" s="1"/>
    </row>
    <row r="694" spans="5:21" x14ac:dyDescent="0.25">
      <c r="E694" s="1"/>
      <c r="F694" s="1"/>
      <c r="R694" s="1"/>
      <c r="S694" s="1"/>
      <c r="T694" s="1"/>
      <c r="U694" s="1"/>
    </row>
    <row r="695" spans="5:21" x14ac:dyDescent="0.25">
      <c r="E695" s="1"/>
      <c r="F695" s="1"/>
      <c r="R695" s="1"/>
      <c r="S695" s="1"/>
      <c r="T695" s="1"/>
      <c r="U695" s="1"/>
    </row>
    <row r="696" spans="5:21" x14ac:dyDescent="0.25">
      <c r="E696" s="1"/>
      <c r="F696" s="1"/>
      <c r="R696" s="1"/>
      <c r="S696" s="1"/>
      <c r="T696" s="1"/>
      <c r="U696" s="1"/>
    </row>
    <row r="697" spans="5:21" x14ac:dyDescent="0.25">
      <c r="E697" s="1"/>
      <c r="F697" s="1"/>
      <c r="R697" s="1"/>
      <c r="S697" s="1"/>
      <c r="T697" s="1"/>
      <c r="U697" s="1"/>
    </row>
    <row r="698" spans="5:21" x14ac:dyDescent="0.25">
      <c r="E698" s="1"/>
      <c r="F698" s="1"/>
      <c r="R698" s="1"/>
      <c r="S698" s="1"/>
      <c r="T698" s="1"/>
      <c r="U698" s="1"/>
    </row>
    <row r="699" spans="5:21" x14ac:dyDescent="0.25">
      <c r="E699" s="1"/>
      <c r="F699" s="1"/>
      <c r="R699" s="1"/>
      <c r="S699" s="1"/>
      <c r="T699" s="1"/>
      <c r="U699" s="1"/>
    </row>
    <row r="700" spans="5:21" x14ac:dyDescent="0.25">
      <c r="E700" s="1"/>
      <c r="F700" s="1"/>
      <c r="R700" s="1"/>
      <c r="S700" s="1"/>
      <c r="T700" s="1"/>
      <c r="U700" s="1"/>
    </row>
    <row r="701" spans="5:21" x14ac:dyDescent="0.25">
      <c r="E701" s="1"/>
      <c r="F701" s="1"/>
      <c r="R701" s="1"/>
      <c r="S701" s="1"/>
      <c r="T701" s="1"/>
      <c r="U701" s="1"/>
    </row>
    <row r="702" spans="5:21" x14ac:dyDescent="0.25">
      <c r="E702" s="1"/>
      <c r="F702" s="1"/>
      <c r="R702" s="1"/>
      <c r="S702" s="1"/>
      <c r="T702" s="1"/>
      <c r="U702" s="1"/>
    </row>
    <row r="703" spans="5:21" x14ac:dyDescent="0.25">
      <c r="E703" s="1"/>
      <c r="F703" s="1"/>
      <c r="R703" s="1"/>
      <c r="S703" s="1"/>
      <c r="T703" s="1"/>
      <c r="U703" s="1"/>
    </row>
    <row r="704" spans="5:21" x14ac:dyDescent="0.25">
      <c r="E704" s="1"/>
      <c r="F704" s="1"/>
      <c r="R704" s="1"/>
      <c r="S704" s="1"/>
      <c r="T704" s="1"/>
      <c r="U704" s="1"/>
    </row>
    <row r="705" spans="5:21" x14ac:dyDescent="0.25">
      <c r="E705" s="1"/>
      <c r="F705" s="1"/>
      <c r="R705" s="1"/>
      <c r="S705" s="1"/>
      <c r="T705" s="1"/>
      <c r="U705" s="1"/>
    </row>
    <row r="706" spans="5:21" x14ac:dyDescent="0.25">
      <c r="E706" s="1"/>
      <c r="F706" s="1"/>
      <c r="R706" s="1"/>
      <c r="S706" s="1"/>
      <c r="T706" s="1"/>
      <c r="U706" s="1"/>
    </row>
    <row r="707" spans="5:21" x14ac:dyDescent="0.25">
      <c r="E707" s="1"/>
      <c r="F707" s="1"/>
      <c r="R707" s="1"/>
      <c r="S707" s="1"/>
      <c r="T707" s="1"/>
      <c r="U707" s="1"/>
    </row>
    <row r="708" spans="5:21" x14ac:dyDescent="0.25">
      <c r="E708" s="1"/>
      <c r="F708" s="1"/>
      <c r="R708" s="1"/>
      <c r="S708" s="1"/>
      <c r="T708" s="1"/>
      <c r="U708" s="1"/>
    </row>
    <row r="709" spans="5:21" x14ac:dyDescent="0.25">
      <c r="E709" s="1"/>
      <c r="F709" s="1"/>
      <c r="R709" s="1"/>
      <c r="S709" s="1"/>
      <c r="T709" s="1"/>
      <c r="U709" s="1"/>
    </row>
    <row r="710" spans="5:21" x14ac:dyDescent="0.25">
      <c r="E710" s="1"/>
      <c r="F710" s="1"/>
      <c r="R710" s="1"/>
      <c r="S710" s="1"/>
      <c r="T710" s="1"/>
      <c r="U710" s="1"/>
    </row>
    <row r="711" spans="5:21" x14ac:dyDescent="0.25">
      <c r="E711" s="1"/>
      <c r="F711" s="1"/>
      <c r="R711" s="1"/>
      <c r="S711" s="1"/>
      <c r="T711" s="1"/>
      <c r="U711" s="1"/>
    </row>
    <row r="712" spans="5:21" x14ac:dyDescent="0.25">
      <c r="E712" s="1"/>
      <c r="F712" s="1"/>
      <c r="R712" s="1"/>
      <c r="S712" s="1"/>
      <c r="T712" s="1"/>
      <c r="U712" s="1"/>
    </row>
    <row r="713" spans="5:21" x14ac:dyDescent="0.25">
      <c r="E713" s="1"/>
      <c r="F713" s="1"/>
      <c r="R713" s="1"/>
      <c r="S713" s="1"/>
      <c r="T713" s="1"/>
      <c r="U713" s="1"/>
    </row>
    <row r="714" spans="5:21" x14ac:dyDescent="0.25">
      <c r="E714" s="1"/>
      <c r="F714" s="1"/>
      <c r="R714" s="1"/>
      <c r="S714" s="1"/>
      <c r="T714" s="1"/>
      <c r="U714" s="1"/>
    </row>
    <row r="715" spans="5:21" x14ac:dyDescent="0.25">
      <c r="E715" s="1"/>
      <c r="F715" s="1"/>
      <c r="R715" s="1"/>
      <c r="S715" s="1"/>
      <c r="T715" s="1"/>
      <c r="U715" s="1"/>
    </row>
    <row r="716" spans="5:21" x14ac:dyDescent="0.25">
      <c r="E716" s="1"/>
      <c r="F716" s="1"/>
      <c r="R716" s="1"/>
      <c r="S716" s="1"/>
      <c r="T716" s="1"/>
      <c r="U716" s="1"/>
    </row>
    <row r="717" spans="5:21" x14ac:dyDescent="0.25">
      <c r="E717" s="1"/>
      <c r="F717" s="1"/>
      <c r="R717" s="1"/>
      <c r="S717" s="1"/>
      <c r="T717" s="1"/>
      <c r="U717" s="1"/>
    </row>
    <row r="718" spans="5:21" x14ac:dyDescent="0.25">
      <c r="E718" s="1"/>
      <c r="F718" s="1"/>
      <c r="R718" s="1"/>
      <c r="S718" s="1"/>
      <c r="T718" s="1"/>
      <c r="U718" s="1"/>
    </row>
    <row r="719" spans="5:21" x14ac:dyDescent="0.25">
      <c r="E719" s="1"/>
      <c r="F719" s="1"/>
      <c r="R719" s="1"/>
      <c r="S719" s="1"/>
      <c r="T719" s="1"/>
      <c r="U719" s="1"/>
    </row>
    <row r="720" spans="5:21" x14ac:dyDescent="0.25">
      <c r="E720" s="1"/>
      <c r="F720" s="1"/>
      <c r="R720" s="1"/>
      <c r="S720" s="1"/>
      <c r="T720" s="1"/>
      <c r="U720" s="1"/>
    </row>
    <row r="721" spans="5:21" x14ac:dyDescent="0.25">
      <c r="E721" s="1"/>
      <c r="F721" s="1"/>
      <c r="R721" s="1"/>
      <c r="S721" s="1"/>
      <c r="T721" s="1"/>
      <c r="U721" s="1"/>
    </row>
    <row r="722" spans="5:21" x14ac:dyDescent="0.25">
      <c r="E722" s="1"/>
      <c r="F722" s="1"/>
      <c r="R722" s="1"/>
      <c r="S722" s="1"/>
      <c r="T722" s="1"/>
      <c r="U722" s="1"/>
    </row>
    <row r="723" spans="5:21" x14ac:dyDescent="0.25">
      <c r="E723" s="1"/>
      <c r="F723" s="1"/>
      <c r="R723" s="1"/>
      <c r="S723" s="1"/>
      <c r="T723" s="1"/>
      <c r="U723" s="1"/>
    </row>
    <row r="724" spans="5:21" x14ac:dyDescent="0.25">
      <c r="E724" s="1"/>
      <c r="F724" s="1"/>
      <c r="R724" s="1"/>
      <c r="S724" s="1"/>
      <c r="T724" s="1"/>
      <c r="U724" s="1"/>
    </row>
    <row r="725" spans="5:21" x14ac:dyDescent="0.25">
      <c r="E725" s="1"/>
      <c r="F725" s="1"/>
      <c r="R725" s="1"/>
      <c r="S725" s="1"/>
      <c r="T725" s="1"/>
      <c r="U725" s="1"/>
    </row>
    <row r="726" spans="5:21" x14ac:dyDescent="0.25">
      <c r="E726" s="1"/>
      <c r="F726" s="1"/>
      <c r="R726" s="1"/>
      <c r="S726" s="1"/>
      <c r="T726" s="1"/>
      <c r="U726" s="1"/>
    </row>
    <row r="727" spans="5:21" x14ac:dyDescent="0.25">
      <c r="E727" s="1"/>
      <c r="F727" s="1"/>
      <c r="R727" s="1"/>
      <c r="S727" s="1"/>
      <c r="T727" s="1"/>
      <c r="U727" s="1"/>
    </row>
    <row r="728" spans="5:21" x14ac:dyDescent="0.25">
      <c r="E728" s="1"/>
      <c r="F728" s="1"/>
      <c r="R728" s="1"/>
      <c r="S728" s="1"/>
      <c r="T728" s="1"/>
      <c r="U728" s="1"/>
    </row>
    <row r="729" spans="5:21" x14ac:dyDescent="0.25">
      <c r="E729" s="1"/>
      <c r="F729" s="1"/>
      <c r="R729" s="1"/>
      <c r="S729" s="1"/>
      <c r="T729" s="1"/>
      <c r="U729" s="1"/>
    </row>
    <row r="730" spans="5:21" x14ac:dyDescent="0.25">
      <c r="E730" s="1"/>
      <c r="F730" s="1"/>
      <c r="R730" s="1"/>
      <c r="S730" s="1"/>
      <c r="T730" s="1"/>
      <c r="U730" s="1"/>
    </row>
    <row r="731" spans="5:21" x14ac:dyDescent="0.25">
      <c r="E731" s="1"/>
      <c r="F731" s="1"/>
      <c r="R731" s="1"/>
      <c r="S731" s="1"/>
      <c r="T731" s="1"/>
      <c r="U731" s="1"/>
    </row>
    <row r="732" spans="5:21" x14ac:dyDescent="0.25">
      <c r="E732" s="1"/>
      <c r="F732" s="1"/>
      <c r="R732" s="1"/>
      <c r="S732" s="1"/>
      <c r="T732" s="1"/>
      <c r="U732" s="1"/>
    </row>
    <row r="733" spans="5:21" x14ac:dyDescent="0.25">
      <c r="E733" s="1"/>
      <c r="F733" s="1"/>
      <c r="R733" s="1"/>
      <c r="S733" s="1"/>
      <c r="T733" s="1"/>
      <c r="U733" s="1"/>
    </row>
    <row r="734" spans="5:21" x14ac:dyDescent="0.25">
      <c r="E734" s="1"/>
      <c r="F734" s="1"/>
      <c r="R734" s="1"/>
      <c r="S734" s="1"/>
      <c r="T734" s="1"/>
      <c r="U734" s="1"/>
    </row>
    <row r="735" spans="5:21" x14ac:dyDescent="0.25">
      <c r="E735" s="1"/>
      <c r="F735" s="1"/>
      <c r="R735" s="1"/>
      <c r="S735" s="1"/>
      <c r="T735" s="1"/>
      <c r="U735" s="1"/>
    </row>
    <row r="736" spans="5:21" x14ac:dyDescent="0.25">
      <c r="E736" s="1"/>
      <c r="F736" s="1"/>
      <c r="R736" s="1"/>
      <c r="S736" s="1"/>
      <c r="T736" s="1"/>
      <c r="U736" s="1"/>
    </row>
    <row r="737" spans="5:21" x14ac:dyDescent="0.25">
      <c r="E737" s="1"/>
      <c r="F737" s="1"/>
      <c r="R737" s="1"/>
      <c r="S737" s="1"/>
      <c r="T737" s="1"/>
      <c r="U737" s="1"/>
    </row>
    <row r="738" spans="5:21" x14ac:dyDescent="0.25">
      <c r="E738" s="1"/>
      <c r="F738" s="1"/>
      <c r="R738" s="1"/>
      <c r="S738" s="1"/>
      <c r="T738" s="1"/>
      <c r="U738" s="1"/>
    </row>
    <row r="739" spans="5:21" x14ac:dyDescent="0.25">
      <c r="E739" s="1"/>
      <c r="F739" s="1"/>
      <c r="R739" s="1"/>
      <c r="S739" s="1"/>
      <c r="T739" s="1"/>
      <c r="U739" s="1"/>
    </row>
    <row r="740" spans="5:21" x14ac:dyDescent="0.25">
      <c r="E740" s="1"/>
      <c r="F740" s="1"/>
      <c r="R740" s="1"/>
      <c r="S740" s="1"/>
      <c r="T740" s="1"/>
      <c r="U740" s="1"/>
    </row>
    <row r="741" spans="5:21" x14ac:dyDescent="0.25">
      <c r="E741" s="1"/>
      <c r="F741" s="1"/>
      <c r="R741" s="1"/>
      <c r="S741" s="1"/>
      <c r="T741" s="1"/>
      <c r="U741" s="1"/>
    </row>
    <row r="742" spans="5:21" x14ac:dyDescent="0.25">
      <c r="E742" s="1"/>
      <c r="F742" s="1"/>
      <c r="R742" s="1"/>
      <c r="S742" s="1"/>
      <c r="T742" s="1"/>
      <c r="U742" s="1"/>
    </row>
    <row r="743" spans="5:21" x14ac:dyDescent="0.25">
      <c r="E743" s="1"/>
      <c r="F743" s="1"/>
      <c r="R743" s="1"/>
      <c r="S743" s="1"/>
      <c r="T743" s="1"/>
      <c r="U743" s="1"/>
    </row>
    <row r="744" spans="5:21" x14ac:dyDescent="0.25">
      <c r="E744" s="1"/>
      <c r="F744" s="1"/>
      <c r="R744" s="1"/>
      <c r="S744" s="1"/>
      <c r="T744" s="1"/>
      <c r="U744" s="1"/>
    </row>
    <row r="745" spans="5:21" x14ac:dyDescent="0.25">
      <c r="E745" s="1"/>
      <c r="F745" s="1"/>
      <c r="R745" s="1"/>
      <c r="S745" s="1"/>
      <c r="T745" s="1"/>
      <c r="U745" s="1"/>
    </row>
    <row r="746" spans="5:21" x14ac:dyDescent="0.25">
      <c r="E746" s="1"/>
      <c r="F746" s="1"/>
      <c r="R746" s="1"/>
      <c r="S746" s="1"/>
      <c r="T746" s="1"/>
      <c r="U746" s="1"/>
    </row>
    <row r="747" spans="5:21" x14ac:dyDescent="0.25">
      <c r="E747" s="1"/>
      <c r="F747" s="1"/>
      <c r="R747" s="1"/>
      <c r="S747" s="1"/>
      <c r="T747" s="1"/>
      <c r="U747" s="1"/>
    </row>
    <row r="748" spans="5:21" x14ac:dyDescent="0.25">
      <c r="E748" s="1"/>
      <c r="F748" s="1"/>
      <c r="R748" s="1"/>
      <c r="S748" s="1"/>
      <c r="T748" s="1"/>
      <c r="U748" s="1"/>
    </row>
    <row r="749" spans="5:21" x14ac:dyDescent="0.25">
      <c r="E749" s="1"/>
      <c r="F749" s="1"/>
      <c r="R749" s="1"/>
      <c r="S749" s="1"/>
      <c r="T749" s="1"/>
      <c r="U749" s="1"/>
    </row>
    <row r="750" spans="5:21" x14ac:dyDescent="0.25">
      <c r="E750" s="1"/>
      <c r="F750" s="1"/>
      <c r="R750" s="1"/>
      <c r="S750" s="1"/>
      <c r="T750" s="1"/>
      <c r="U750" s="1"/>
    </row>
    <row r="751" spans="5:21" x14ac:dyDescent="0.25">
      <c r="E751" s="1"/>
      <c r="F751" s="1"/>
      <c r="R751" s="1"/>
      <c r="S751" s="1"/>
      <c r="T751" s="1"/>
      <c r="U751" s="1"/>
    </row>
    <row r="752" spans="5:21" x14ac:dyDescent="0.25">
      <c r="E752" s="1"/>
      <c r="F752" s="1"/>
      <c r="R752" s="1"/>
      <c r="S752" s="1"/>
      <c r="T752" s="1"/>
      <c r="U752" s="1"/>
    </row>
    <row r="753" spans="5:21" x14ac:dyDescent="0.25">
      <c r="E753" s="1"/>
      <c r="F753" s="1"/>
      <c r="R753" s="1"/>
      <c r="S753" s="1"/>
      <c r="T753" s="1"/>
      <c r="U753" s="1"/>
    </row>
    <row r="754" spans="5:21" x14ac:dyDescent="0.25">
      <c r="E754" s="1"/>
      <c r="F754" s="1"/>
      <c r="R754" s="1"/>
      <c r="S754" s="1"/>
      <c r="T754" s="1"/>
      <c r="U754" s="1"/>
    </row>
    <row r="755" spans="5:21" x14ac:dyDescent="0.25">
      <c r="E755" s="1"/>
      <c r="F755" s="1"/>
      <c r="R755" s="1"/>
      <c r="S755" s="1"/>
      <c r="T755" s="1"/>
      <c r="U755" s="1"/>
    </row>
    <row r="756" spans="5:21" x14ac:dyDescent="0.25">
      <c r="E756" s="1"/>
      <c r="F756" s="1"/>
      <c r="R756" s="1"/>
      <c r="S756" s="1"/>
      <c r="T756" s="1"/>
      <c r="U756" s="1"/>
    </row>
    <row r="757" spans="5:21" x14ac:dyDescent="0.25">
      <c r="E757" s="1"/>
      <c r="F757" s="1"/>
      <c r="R757" s="1"/>
      <c r="S757" s="1"/>
      <c r="T757" s="1"/>
      <c r="U757" s="1"/>
    </row>
    <row r="758" spans="5:21" x14ac:dyDescent="0.25">
      <c r="E758" s="1"/>
      <c r="F758" s="1"/>
      <c r="R758" s="1"/>
      <c r="S758" s="1"/>
      <c r="T758" s="1"/>
      <c r="U758" s="1"/>
    </row>
    <row r="759" spans="5:21" x14ac:dyDescent="0.25">
      <c r="E759" s="1"/>
      <c r="F759" s="1"/>
      <c r="R759" s="1"/>
      <c r="S759" s="1"/>
      <c r="T759" s="1"/>
      <c r="U759" s="1"/>
    </row>
    <row r="760" spans="5:21" x14ac:dyDescent="0.25">
      <c r="E760" s="1"/>
      <c r="F760" s="1"/>
      <c r="R760" s="1"/>
      <c r="S760" s="1"/>
      <c r="T760" s="1"/>
      <c r="U760" s="1"/>
    </row>
    <row r="761" spans="5:21" x14ac:dyDescent="0.25">
      <c r="E761" s="1"/>
      <c r="F761" s="1"/>
      <c r="R761" s="1"/>
      <c r="S761" s="1"/>
      <c r="T761" s="1"/>
      <c r="U761" s="1"/>
    </row>
    <row r="762" spans="5:21" x14ac:dyDescent="0.25">
      <c r="E762" s="1"/>
      <c r="F762" s="1"/>
      <c r="R762" s="1"/>
      <c r="S762" s="1"/>
      <c r="T762" s="1"/>
      <c r="U762" s="1"/>
    </row>
    <row r="763" spans="5:21" x14ac:dyDescent="0.25">
      <c r="E763" s="1"/>
      <c r="F763" s="1"/>
      <c r="R763" s="1"/>
      <c r="S763" s="1"/>
      <c r="T763" s="1"/>
      <c r="U763" s="1"/>
    </row>
    <row r="764" spans="5:21" x14ac:dyDescent="0.25">
      <c r="E764" s="1"/>
      <c r="F764" s="1"/>
      <c r="R764" s="1"/>
      <c r="S764" s="1"/>
      <c r="T764" s="1"/>
      <c r="U764" s="1"/>
    </row>
    <row r="765" spans="5:21" x14ac:dyDescent="0.25">
      <c r="E765" s="1"/>
      <c r="F765" s="1"/>
      <c r="R765" s="1"/>
      <c r="S765" s="1"/>
      <c r="T765" s="1"/>
      <c r="U765" s="1"/>
    </row>
    <row r="766" spans="5:21" x14ac:dyDescent="0.25">
      <c r="E766" s="1"/>
      <c r="F766" s="1"/>
      <c r="R766" s="1"/>
      <c r="S766" s="1"/>
      <c r="T766" s="1"/>
      <c r="U766" s="1"/>
    </row>
    <row r="767" spans="5:21" x14ac:dyDescent="0.25">
      <c r="E767" s="1"/>
      <c r="F767" s="1"/>
      <c r="R767" s="1"/>
      <c r="S767" s="1"/>
      <c r="T767" s="1"/>
      <c r="U767" s="1"/>
    </row>
    <row r="768" spans="5:21" x14ac:dyDescent="0.25">
      <c r="E768" s="1"/>
      <c r="F768" s="1"/>
      <c r="R768" s="1"/>
      <c r="S768" s="1"/>
      <c r="T768" s="1"/>
      <c r="U768" s="1"/>
    </row>
    <row r="769" spans="5:21" x14ac:dyDescent="0.25">
      <c r="E769" s="1"/>
      <c r="F769" s="1"/>
      <c r="R769" s="1"/>
      <c r="S769" s="1"/>
      <c r="T769" s="1"/>
      <c r="U769" s="1"/>
    </row>
    <row r="770" spans="5:21" x14ac:dyDescent="0.25">
      <c r="E770" s="1"/>
      <c r="F770" s="1"/>
      <c r="R770" s="1"/>
      <c r="S770" s="1"/>
      <c r="T770" s="1"/>
      <c r="U770" s="1"/>
    </row>
    <row r="771" spans="5:21" x14ac:dyDescent="0.25">
      <c r="E771" s="1"/>
      <c r="F771" s="1"/>
      <c r="R771" s="1"/>
      <c r="S771" s="1"/>
      <c r="T771" s="1"/>
      <c r="U771" s="1"/>
    </row>
    <row r="772" spans="5:21" x14ac:dyDescent="0.25">
      <c r="E772" s="1"/>
      <c r="F772" s="1"/>
      <c r="R772" s="1"/>
      <c r="S772" s="1"/>
      <c r="T772" s="1"/>
      <c r="U772" s="1"/>
    </row>
    <row r="773" spans="5:21" x14ac:dyDescent="0.25">
      <c r="E773" s="1"/>
      <c r="F773" s="1"/>
      <c r="R773" s="1"/>
      <c r="S773" s="1"/>
      <c r="T773" s="1"/>
      <c r="U773" s="1"/>
    </row>
    <row r="774" spans="5:21" x14ac:dyDescent="0.25">
      <c r="E774" s="1"/>
      <c r="F774" s="1"/>
      <c r="R774" s="1"/>
      <c r="S774" s="1"/>
      <c r="T774" s="1"/>
      <c r="U774" s="1"/>
    </row>
    <row r="775" spans="5:21" x14ac:dyDescent="0.25">
      <c r="E775" s="1"/>
      <c r="F775" s="1"/>
      <c r="R775" s="1"/>
      <c r="S775" s="1"/>
      <c r="T775" s="1"/>
      <c r="U775" s="1"/>
    </row>
    <row r="776" spans="5:21" x14ac:dyDescent="0.25">
      <c r="E776" s="1"/>
      <c r="F776" s="1"/>
      <c r="R776" s="1"/>
      <c r="S776" s="1"/>
      <c r="T776" s="1"/>
      <c r="U776" s="1"/>
    </row>
    <row r="777" spans="5:21" x14ac:dyDescent="0.25">
      <c r="E777" s="1"/>
      <c r="F777" s="1"/>
      <c r="R777" s="1"/>
      <c r="S777" s="1"/>
      <c r="T777" s="1"/>
      <c r="U777" s="1"/>
    </row>
    <row r="778" spans="5:21" x14ac:dyDescent="0.25">
      <c r="E778" s="1"/>
      <c r="F778" s="1"/>
      <c r="R778" s="1"/>
      <c r="S778" s="1"/>
      <c r="T778" s="1"/>
      <c r="U778" s="1"/>
    </row>
    <row r="779" spans="5:21" x14ac:dyDescent="0.25">
      <c r="E779" s="1"/>
      <c r="F779" s="1"/>
      <c r="R779" s="1"/>
      <c r="S779" s="1"/>
      <c r="T779" s="1"/>
      <c r="U779" s="1"/>
    </row>
    <row r="780" spans="5:21" x14ac:dyDescent="0.25">
      <c r="E780" s="1"/>
      <c r="F780" s="1"/>
      <c r="R780" s="1"/>
      <c r="S780" s="1"/>
      <c r="T780" s="1"/>
      <c r="U780" s="1"/>
    </row>
    <row r="781" spans="5:21" x14ac:dyDescent="0.25">
      <c r="E781" s="1"/>
      <c r="F781" s="1"/>
      <c r="R781" s="1"/>
      <c r="S781" s="1"/>
      <c r="T781" s="1"/>
      <c r="U781" s="1"/>
    </row>
    <row r="782" spans="5:21" x14ac:dyDescent="0.25">
      <c r="E782" s="1"/>
      <c r="F782" s="1"/>
      <c r="R782" s="1"/>
      <c r="S782" s="1"/>
      <c r="T782" s="1"/>
      <c r="U782" s="1"/>
    </row>
    <row r="783" spans="5:21" x14ac:dyDescent="0.25">
      <c r="E783" s="1"/>
      <c r="F783" s="1"/>
      <c r="R783" s="1"/>
      <c r="S783" s="1"/>
      <c r="T783" s="1"/>
      <c r="U783" s="1"/>
    </row>
    <row r="784" spans="5:21" x14ac:dyDescent="0.25">
      <c r="E784" s="1"/>
      <c r="F784" s="1"/>
      <c r="R784" s="1"/>
      <c r="S784" s="1"/>
      <c r="T784" s="1"/>
      <c r="U784" s="1"/>
    </row>
    <row r="785" spans="5:21" x14ac:dyDescent="0.25">
      <c r="E785" s="1"/>
      <c r="F785" s="1"/>
      <c r="R785" s="1"/>
      <c r="S785" s="1"/>
      <c r="T785" s="1"/>
      <c r="U785" s="1"/>
    </row>
    <row r="786" spans="5:21" x14ac:dyDescent="0.25">
      <c r="E786" s="1"/>
      <c r="F786" s="1"/>
      <c r="R786" s="1"/>
      <c r="S786" s="1"/>
      <c r="T786" s="1"/>
      <c r="U786" s="1"/>
    </row>
    <row r="787" spans="5:21" x14ac:dyDescent="0.25">
      <c r="E787" s="1"/>
      <c r="F787" s="1"/>
      <c r="R787" s="1"/>
      <c r="S787" s="1"/>
      <c r="T787" s="1"/>
      <c r="U787" s="1"/>
    </row>
    <row r="788" spans="5:21" x14ac:dyDescent="0.25">
      <c r="E788" s="1"/>
      <c r="F788" s="1"/>
      <c r="R788" s="1"/>
      <c r="S788" s="1"/>
      <c r="T788" s="1"/>
      <c r="U788" s="1"/>
    </row>
    <row r="789" spans="5:21" x14ac:dyDescent="0.25">
      <c r="E789" s="1"/>
      <c r="F789" s="1"/>
      <c r="R789" s="1"/>
      <c r="S789" s="1"/>
      <c r="T789" s="1"/>
      <c r="U789" s="1"/>
    </row>
    <row r="790" spans="5:21" x14ac:dyDescent="0.25">
      <c r="E790" s="1"/>
      <c r="F790" s="1"/>
      <c r="R790" s="1"/>
      <c r="S790" s="1"/>
      <c r="T790" s="1"/>
      <c r="U790" s="1"/>
    </row>
    <row r="791" spans="5:21" x14ac:dyDescent="0.25">
      <c r="E791" s="1"/>
      <c r="F791" s="1"/>
      <c r="R791" s="1"/>
      <c r="S791" s="1"/>
      <c r="T791" s="1"/>
      <c r="U791" s="1"/>
    </row>
    <row r="792" spans="5:21" x14ac:dyDescent="0.25">
      <c r="E792" s="1"/>
      <c r="F792" s="1"/>
      <c r="R792" s="1"/>
      <c r="S792" s="1"/>
      <c r="T792" s="1"/>
      <c r="U792" s="1"/>
    </row>
    <row r="793" spans="5:21" x14ac:dyDescent="0.25">
      <c r="E793" s="1"/>
      <c r="F793" s="1"/>
      <c r="R793" s="1"/>
      <c r="S793" s="1"/>
      <c r="T793" s="1"/>
      <c r="U793" s="1"/>
    </row>
    <row r="794" spans="5:21" x14ac:dyDescent="0.25">
      <c r="E794" s="1"/>
      <c r="F794" s="1"/>
      <c r="R794" s="1"/>
      <c r="S794" s="1"/>
      <c r="T794" s="1"/>
    </row>
  </sheetData>
  <mergeCells count="2">
    <mergeCell ref="G1:O1"/>
    <mergeCell ref="C119:G119"/>
  </mergeCells>
  <conditionalFormatting sqref="E3:E101">
    <cfRule type="expression" dxfId="4" priority="2">
      <formula>AD3&gt;3</formula>
    </cfRule>
  </conditionalFormatting>
  <conditionalFormatting sqref="F3:F101">
    <cfRule type="expression" dxfId="3" priority="1">
      <formula>AD3&gt;5</formula>
    </cfRule>
  </conditionalFormatting>
  <conditionalFormatting sqref="AD3:AD101">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9 F9 7.17.25</vt:lpstr>
      <vt:lpstr>HDCPS</vt:lpstr>
      <vt:lpstr>'WK 9 F9 7.17.25'!Print_Area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2025-07-19T22:00:32Z</cp:lastPrinted>
  <dcterms:created xsi:type="dcterms:W3CDTF">2025-07-19T19:07:42Z</dcterms:created>
  <dcterms:modified xsi:type="dcterms:W3CDTF">2025-07-19T22:00:38Z</dcterms:modified>
</cp:coreProperties>
</file>